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sqmcloud.sharepoint.com/sites/VPFInvestorRelations/Shared Documents/ESG/DataBook/2024/"/>
    </mc:Choice>
  </mc:AlternateContent>
  <xr:revisionPtr revIDLastSave="4" documentId="8_{6A89B880-F076-442F-B1E4-B4E4E96A6B0F}" xr6:coauthVersionLast="47" xr6:coauthVersionMax="47" xr10:uidLastSave="{7D9B3D0C-9B5F-422E-92A3-8106A76AC25D}"/>
  <bookViews>
    <workbookView xWindow="-108" yWindow="-108" windowWidth="23256" windowHeight="12576" xr2:uid="{522C017A-CE35-45E9-A113-5EE43B2CA952}"/>
  </bookViews>
  <sheets>
    <sheet name="General" sheetId="4" r:id="rId1"/>
    <sheet name="Environmental" sheetId="1" r:id="rId2"/>
    <sheet name="Social" sheetId="2" r:id="rId3"/>
    <sheet name="Governance"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2" l="1"/>
  <c r="H9" i="2"/>
  <c r="D9" i="2"/>
  <c r="G90" i="1"/>
  <c r="F90" i="1"/>
  <c r="E90" i="1"/>
  <c r="D90" i="1"/>
  <c r="D87" i="1" s="1"/>
  <c r="C90" i="1"/>
  <c r="C87" i="1" s="1"/>
  <c r="F89" i="1"/>
  <c r="E89" i="1"/>
  <c r="G88" i="1"/>
  <c r="F88" i="1"/>
  <c r="E88" i="1"/>
  <c r="E87" i="1" s="1"/>
  <c r="G87" i="1"/>
  <c r="F87" i="1"/>
  <c r="G74" i="1"/>
  <c r="F74" i="1"/>
  <c r="E74" i="1"/>
  <c r="C74" i="1"/>
  <c r="G68" i="1"/>
  <c r="F68" i="1"/>
  <c r="E68" i="1"/>
  <c r="G62" i="1"/>
  <c r="F62" i="1"/>
  <c r="E62" i="1"/>
  <c r="G56" i="1"/>
  <c r="F56" i="1"/>
  <c r="E56" i="1"/>
  <c r="C56" i="1"/>
  <c r="C21" i="1"/>
  <c r="C19" i="1"/>
  <c r="D48" i="1"/>
  <c r="E48" i="1"/>
  <c r="F48" i="1"/>
  <c r="G48" i="1"/>
  <c r="D33" i="1"/>
  <c r="E33" i="1"/>
  <c r="F33" i="1"/>
  <c r="G33" i="1"/>
  <c r="D21" i="1"/>
  <c r="D19" i="1"/>
  <c r="E17" i="1"/>
  <c r="E21" i="1" s="1"/>
  <c r="F19" i="1"/>
  <c r="G19" i="1"/>
  <c r="F21" i="1"/>
  <c r="G21" i="1"/>
  <c r="E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Isabel Bendeck</author>
  </authors>
  <commentList>
    <comment ref="B48" authorId="0" shapeId="0" xr:uid="{F43567A7-DDB7-49F8-B9CB-8F091E7E08F1}">
      <text>
        <r>
          <rPr>
            <b/>
            <sz val="9"/>
            <color indexed="81"/>
            <rFont val="Tahoma"/>
            <family val="2"/>
          </rPr>
          <t>Isabel Bendeck:</t>
        </r>
        <r>
          <rPr>
            <sz val="9"/>
            <color indexed="81"/>
            <rFont val="Tahoma"/>
            <family val="2"/>
          </rPr>
          <t xml:space="preserve">
certification obtained by the beginning of 2023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tc={DEB67C75-558F-47D4-8EBA-5E4474911A77}</author>
    <author>tc={8C0E5B95-DC0E-4CC7-8080-81F3F4A07B6F}</author>
    <author>tc={ECBAB12C-1C2C-475C-AA68-24291C28A9AE}</author>
    <author>tc={80A50083-32BF-4D7A-AB6A-D983A2A24BFB}</author>
    <author>tc={5FC5BF0F-FB19-44DB-8533-6D4F885ACDB8}</author>
  </authors>
  <commentList>
    <comment ref="C101" authorId="0" shapeId="0" xr:uid="{DEB67C75-558F-47D4-8EBA-5E4474911A77}">
      <text>
        <t>[Comentario encadenado]
Su versión de Excel le permite leer este comentario encadenado; sin embargo, las ediciones que se apliquen se quitarán si el archivo se abre en una versión más reciente de Excel. Más información: https://go.microsoft.com/fwlink/?linkid=870924
Comentario:
    Extracción neta acumulada al 07/07/2024, año ambiental n°17 del 13/08/2023-12/08/2024</t>
      </text>
    </comment>
    <comment ref="D101" authorId="1" shapeId="0" xr:uid="{8C0E5B95-DC0E-4CC7-8080-81F3F4A07B6F}">
      <text>
        <t>[Comentario encadenado]
Su versión de Excel le permite leer este comentario encadenado; sin embargo, las ediciones que se apliquen se quitarán si el archivo se abre en una versión más reciente de Excel. Más información: https://go.microsoft.com/fwlink/?linkid=870924
Comentario:
    Información al 29/may/2023 correspondiente al año 16 (del 13/ago/2022 al 12/ago/2023)</t>
      </text>
    </comment>
    <comment ref="E101" authorId="2" shapeId="0" xr:uid="{ECBAB12C-1C2C-475C-AA68-24291C28A9AE}">
      <text>
        <t>[Comentario encadenado]
Su versión de Excel le permite leer este comentario encadenado; sin embargo, las ediciones que se apliquen se quitarán si el archivo se abre en una versión más reciente de Excel. Más información: https://go.microsoft.com/fwlink/?linkid=870924
Comentario:
    Del 13/ago/2021 al 12/ago/2022</t>
      </text>
    </comment>
    <comment ref="F101" authorId="3" shapeId="0" xr:uid="{80A50083-32BF-4D7A-AB6A-D983A2A24BFB}">
      <text>
        <t>[Comentario encadenado]
Su versión de Excel le permite leer este comentario encadenado; sin embargo, las ediciones que se apliquen se quitarán si el archivo se abre en una versión más reciente de Excel. Más información: https://go.microsoft.com/fwlink/?linkid=870924
Comentario:
    Del 13/ago/2020 al 12/ago/2021</t>
      </text>
    </comment>
    <comment ref="G101" authorId="4" shapeId="0" xr:uid="{5FC5BF0F-FB19-44DB-8533-6D4F885ACDB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Del 13/ago/2019 al 12/ago/2020 </t>
      </text>
    </comment>
  </commentList>
</comments>
</file>

<file path=xl/sharedStrings.xml><?xml version="1.0" encoding="utf-8"?>
<sst xmlns="http://schemas.openxmlformats.org/spreadsheetml/2006/main" count="309" uniqueCount="197">
  <si>
    <t xml:space="preserve">About SQM </t>
  </si>
  <si>
    <t>SQM is a global company that develops and produces diverse products for several industries essential for human progress, such as health, nutrition, renewable energy and technology through innovation and technological development. Holding leading world position in the lithium, potassium nitrate, iodine and thermo-solar salts markets, we produce high-quality products to meet the dynamic and changing requirements of our customers. We position ourselves as leaders in sustainability and commit to a sustainable future where we constantly work to responsibly manage natural resources, protect human rights, care for the environment, form close and trusting relationships with our neighboring communities and create value.
We work every day to build a culture of excellence by encouraging and promoting creativity, agility and innovation in the workplace and ensuring equality of opportunities, inclusion and diversity. We will continue to create value for all of our stakeholders through responsible management of natural resources, sustainable expansion projects and improvement of our existing operations, with a focus on minimizing our environmental impacts by reducing our carbon, energy and water footprints and working together with our shareholders, employees, customers, suppliers and communities.</t>
  </si>
  <si>
    <t>Links to Annual Reports</t>
  </si>
  <si>
    <t>Annual Report on Form 20F</t>
  </si>
  <si>
    <t xml:space="preserve">Annual Report as published with the CMF </t>
  </si>
  <si>
    <t>Sustainability Report</t>
  </si>
  <si>
    <t xml:space="preserve">Links to Company Policies &amp; Other Pertinent Documents </t>
  </si>
  <si>
    <t xml:space="preserve">Corporate Governance Policy </t>
  </si>
  <si>
    <t xml:space="preserve">Code of Ethics </t>
  </si>
  <si>
    <t>Code of Conduct for SQM´s Business Partners</t>
  </si>
  <si>
    <t xml:space="preserve">Company By-laws </t>
  </si>
  <si>
    <t xml:space="preserve">Anti-bribery and anti-corruption </t>
  </si>
  <si>
    <t xml:space="preserve">Fair competition Policy </t>
  </si>
  <si>
    <t>Sustainability, Ethics and Human Rights Policy</t>
  </si>
  <si>
    <t>Manual for the Management of Information of interest for the market</t>
  </si>
  <si>
    <t xml:space="preserve">Policy of Customary Transactions with Related Parties </t>
  </si>
  <si>
    <t>Policy on Conflict of Interes</t>
  </si>
  <si>
    <t xml:space="preserve">Crime Prevention Model </t>
  </si>
  <si>
    <t>Company participation in global pacts and associations</t>
  </si>
  <si>
    <t>Start Year</t>
  </si>
  <si>
    <t>CDP Climate Disclosure Project</t>
  </si>
  <si>
    <t>United Nations Global Compact</t>
  </si>
  <si>
    <t>Sustainability report under GRI</t>
  </si>
  <si>
    <t>Audited Sustainability report under GRI</t>
  </si>
  <si>
    <t>Global Battery Alliance</t>
  </si>
  <si>
    <t>Initiative for Responsible Mining Assurance, "IRMA"</t>
  </si>
  <si>
    <t>International Fertilizer Association (IFA)</t>
  </si>
  <si>
    <t>Certifications</t>
  </si>
  <si>
    <t>Dow Jones Sustainability Indices (DJSI Chile, DJSI Mila Pacific Alliance)</t>
  </si>
  <si>
    <t>Stewardship Excellence by IFA Protect &amp; Sustain program</t>
  </si>
  <si>
    <t>Responsible Care (Nueva Victoria)</t>
  </si>
  <si>
    <t>ISO 9001:2015 (all business lines)</t>
  </si>
  <si>
    <t>ISO 14001:2015</t>
  </si>
  <si>
    <t xml:space="preserve">ISO 50001:2018 (in implementation stage) </t>
  </si>
  <si>
    <t xml:space="preserve">ISO 45001:2018 </t>
  </si>
  <si>
    <t xml:space="preserve">ISO 39001:2012 </t>
  </si>
  <si>
    <t>Chilean norm 3262 (gender equality and reconciliation of work, family and personal life)</t>
  </si>
  <si>
    <t xml:space="preserve">Company Reporting </t>
  </si>
  <si>
    <t>Publish Sustainability Report under GRI Guidelines</t>
  </si>
  <si>
    <t>YES</t>
  </si>
  <si>
    <t>Sustainability Report Audited by an independent Third Party</t>
  </si>
  <si>
    <t>Company Currency unless otherwise indicated</t>
  </si>
  <si>
    <t>USD</t>
  </si>
  <si>
    <t xml:space="preserve">Water </t>
  </si>
  <si>
    <t>Existence of a water reduction program</t>
  </si>
  <si>
    <t>Yes</t>
  </si>
  <si>
    <t xml:space="preserve">Existence of water reduction goals </t>
  </si>
  <si>
    <t>Start year for reduction Goals</t>
  </si>
  <si>
    <t>Reduction Target Year</t>
  </si>
  <si>
    <t>Reduction goal: Company wide</t>
  </si>
  <si>
    <t>Reduction goal: Salar de Atacama</t>
  </si>
  <si>
    <t>Unit</t>
  </si>
  <si>
    <t>Water consumption: ground water</t>
  </si>
  <si>
    <t>m3</t>
  </si>
  <si>
    <t>Water consumption: surface water</t>
  </si>
  <si>
    <t>Water consumption: third party supply</t>
  </si>
  <si>
    <t>Revenue</t>
  </si>
  <si>
    <t>US$mm</t>
  </si>
  <si>
    <t>Fresh water consumption(million m3/year)/Revenue (US$mm/year)</t>
  </si>
  <si>
    <t>m3/US$mm</t>
  </si>
  <si>
    <t>Recycled water</t>
  </si>
  <si>
    <t xml:space="preserve">Percentage of recycled water used </t>
  </si>
  <si>
    <t>Energy</t>
  </si>
  <si>
    <t>GJ/year</t>
  </si>
  <si>
    <t>Diesel</t>
  </si>
  <si>
    <t xml:space="preserve">Energy consumption (outside the Company) </t>
  </si>
  <si>
    <t>Total Consumption/Revenue (excluding solar power)</t>
  </si>
  <si>
    <t>GJ/US$mm</t>
  </si>
  <si>
    <t xml:space="preserve">Goal for CO2 emission reduction </t>
  </si>
  <si>
    <t>Existence of a Policy to reduce carbon emissions</t>
  </si>
  <si>
    <t xml:space="preserve">Target Year </t>
  </si>
  <si>
    <t>Reduction Goal: all products</t>
  </si>
  <si>
    <t>Emissions Scope 1</t>
  </si>
  <si>
    <t>CO2 eq tons</t>
  </si>
  <si>
    <t>Emissions Scope 2</t>
  </si>
  <si>
    <t>Emissions Scope 3</t>
  </si>
  <si>
    <t>Total emissions Scope 1,2 and 3</t>
  </si>
  <si>
    <t>CO2 emissions per product</t>
  </si>
  <si>
    <t>Production volume</t>
  </si>
  <si>
    <t>ton</t>
  </si>
  <si>
    <t>Emissions Scope 1+2+3 per ton</t>
  </si>
  <si>
    <t>CO2 eq. tons/ton</t>
  </si>
  <si>
    <t>Li2CO3</t>
  </si>
  <si>
    <t>LiOH</t>
  </si>
  <si>
    <t>Iodine</t>
  </si>
  <si>
    <t>KNO3/NaNO3</t>
  </si>
  <si>
    <t>Emissions Scope 1+2+3 per ton (**)</t>
  </si>
  <si>
    <t>(*)Note: An update of the calculations for previous periods was made due to an update of the methodology in the redistribution of emissions in the
operation</t>
  </si>
  <si>
    <t>Waste Management</t>
  </si>
  <si>
    <t xml:space="preserve">Existence of a waste  management or recycling plan </t>
  </si>
  <si>
    <t>Total waste sent for final disposal and/or treatment</t>
  </si>
  <si>
    <t>Hazardous</t>
  </si>
  <si>
    <t>Non-hazardous</t>
  </si>
  <si>
    <t>Brine Extraction (Salar de Atacama)</t>
  </si>
  <si>
    <t>https://www.sqmsenlinea.com/</t>
  </si>
  <si>
    <t xml:space="preserve">Existence of brine extraction reduction goal </t>
  </si>
  <si>
    <t xml:space="preserve">Reduction Goal </t>
  </si>
  <si>
    <t>Brine Extraction period (August - August)</t>
  </si>
  <si>
    <t>Annual net brine extraction limit</t>
  </si>
  <si>
    <t>l/s</t>
  </si>
  <si>
    <t>Annual net brine extraction accumulated (From Jan to Dec 31)</t>
  </si>
  <si>
    <t>Annual net brine extraction accumulated</t>
  </si>
  <si>
    <t>MM m3/year</t>
  </si>
  <si>
    <t xml:space="preserve">Our People </t>
  </si>
  <si>
    <t>Labor endowment</t>
  </si>
  <si>
    <t>Men</t>
  </si>
  <si>
    <t>Women</t>
  </si>
  <si>
    <t>Total</t>
  </si>
  <si>
    <t>Total employees</t>
  </si>
  <si>
    <t>Senior Management</t>
  </si>
  <si>
    <t>Managers</t>
  </si>
  <si>
    <t>Division head</t>
  </si>
  <si>
    <t>Operators</t>
  </si>
  <si>
    <t>Sales Force</t>
  </si>
  <si>
    <t>Administrator</t>
  </si>
  <si>
    <t>Auxiliary</t>
  </si>
  <si>
    <t>Other Professionals</t>
  </si>
  <si>
    <t>Other Technicians</t>
  </si>
  <si>
    <t xml:space="preserve">% of employees in trade unions </t>
  </si>
  <si>
    <t xml:space="preserve">Existence of strike </t>
  </si>
  <si>
    <t>no</t>
  </si>
  <si>
    <t xml:space="preserve">Employee turnover </t>
  </si>
  <si>
    <t xml:space="preserve">Existence of programs to increase diversity </t>
  </si>
  <si>
    <t>yes</t>
  </si>
  <si>
    <t>Operational Risk Management system</t>
  </si>
  <si>
    <t>Women participation target:</t>
  </si>
  <si>
    <t>25% for 2025</t>
  </si>
  <si>
    <t>(*) Note: For 2022, a new classification was made for the workforce. This breakdown is not available for prior years.</t>
  </si>
  <si>
    <t>Health and Safety</t>
  </si>
  <si>
    <t>Lost time injury frequency rate (base 1,000,000 hours)</t>
  </si>
  <si>
    <t xml:space="preserve">Human Rights Policy </t>
  </si>
  <si>
    <t xml:space="preserve">Existence of a Human Rights Policy </t>
  </si>
  <si>
    <t>Communities</t>
  </si>
  <si>
    <t>Contribution to the development</t>
  </si>
  <si>
    <t>Annual contribution to communities</t>
  </si>
  <si>
    <t>US$10-15 million</t>
  </si>
  <si>
    <t>Annual contribution to regional development</t>
  </si>
  <si>
    <t>1.7% of SQM Salar S.A. revenue</t>
  </si>
  <si>
    <t>Multi-beneficial horizontal relationships</t>
  </si>
  <si>
    <t>long-term agreements</t>
  </si>
  <si>
    <t>Main lines of work</t>
  </si>
  <si>
    <t>Education and culture</t>
  </si>
  <si>
    <t>Historical Heritage</t>
  </si>
  <si>
    <t>Social Development</t>
  </si>
  <si>
    <t>Economic development</t>
  </si>
  <si>
    <t>Wellbeing</t>
  </si>
  <si>
    <t xml:space="preserve">Our Board </t>
  </si>
  <si>
    <t># of board members</t>
  </si>
  <si>
    <t># Independent board members</t>
  </si>
  <si>
    <t xml:space="preserve"># non-independent board members </t>
  </si>
  <si>
    <t xml:space="preserve"># women on board </t>
  </si>
  <si>
    <t xml:space="preserve"># executive board members </t>
  </si>
  <si>
    <t xml:space="preserve">Board members with industry experience </t>
  </si>
  <si>
    <t># Board meetings held</t>
  </si>
  <si>
    <t>Average tenure of board members (years)</t>
  </si>
  <si>
    <t xml:space="preserve">Board Committees </t>
  </si>
  <si>
    <t xml:space="preserve">Audit and risk Committee (Directors Committee) </t>
  </si>
  <si>
    <t>Safety, Health and Environment Committee (SHEC)</t>
  </si>
  <si>
    <t>Since 2013</t>
  </si>
  <si>
    <t>Corporate Governance Committee (CGC)</t>
  </si>
  <si>
    <t>Board remunerations</t>
  </si>
  <si>
    <t>Board Members:</t>
  </si>
  <si>
    <t>Fixed gross monthly</t>
  </si>
  <si>
    <t>Chairman</t>
  </si>
  <si>
    <t>UF</t>
  </si>
  <si>
    <t>Vice Chairman</t>
  </si>
  <si>
    <t>Directors</t>
  </si>
  <si>
    <t>Variable % of annual net income</t>
  </si>
  <si>
    <t>Directors Committee Members:</t>
  </si>
  <si>
    <t>CGC and SHEC Members:</t>
  </si>
  <si>
    <t>2023 Corporate Report Card</t>
  </si>
  <si>
    <t>Financial Policy</t>
  </si>
  <si>
    <t>Investment Policy</t>
  </si>
  <si>
    <t>Dividend Policy</t>
  </si>
  <si>
    <t>Si</t>
  </si>
  <si>
    <t>Total energy consumption inside and outside the Company</t>
  </si>
  <si>
    <t xml:space="preserve">Energy consumption (inside the Company) </t>
  </si>
  <si>
    <t>Fuel consumption from non-renewable sources</t>
  </si>
  <si>
    <t>Gasoline</t>
  </si>
  <si>
    <t>Electricity consumption</t>
  </si>
  <si>
    <t>% of energy coming from the electrical grid</t>
  </si>
  <si>
    <t>%</t>
  </si>
  <si>
    <t>Potassium Chloride</t>
  </si>
  <si>
    <t>2023*</t>
  </si>
  <si>
    <t>2022*</t>
  </si>
  <si>
    <t>Domestic waste and other</t>
  </si>
  <si>
    <t>Hombres</t>
  </si>
  <si>
    <t>Mujeres</t>
  </si>
  <si>
    <t>women participation</t>
  </si>
  <si>
    <t>% of women</t>
  </si>
  <si>
    <t>Total number of direct employees</t>
  </si>
  <si>
    <t>N° of employees in executive role</t>
  </si>
  <si>
    <t>N° of employees in supervisor role*</t>
  </si>
  <si>
    <t>N° of employeed in general* role</t>
  </si>
  <si>
    <t>20% for 2022</t>
  </si>
  <si>
    <t>Reduction Goal: lithium</t>
  </si>
  <si>
    <t>(**)Note: For 2023, the average emissions of the different finished products (drying and prilling) were used. The footprints of these products are estimated differently, since the emissions associated with the production of crystals and their respective production are considered, plus the emissions from the
Finishing plants and their productions. For this reason, the intensity is calculated in a different way. Besides,
an update of the calculations for previous periods was made due to an update of the methodology in the redistribution of emissions in the
operation.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</si>
</sst>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_-* #,##0_-;\-* #,##0_-;_-* &quot;-&quot;??_-;_-@_-"/>
    <numFmt numFmtId="166" formatCode="0.0%"/>
    <numFmt numFmtId="167" formatCode="0.000%"/>
  </numFmts>
  <fonts count="14" x14ac:knownFonts="1">
    <font>
      <sz val="11"/>
      <color theme="1"/>
      <name val="Calibri"/>
      <family val="2"/>
      <scheme val="minor"/>
    </font>
    <font>
      <sz val="10"/>
      <color theme="1"/>
      <name val="Calibri"/>
      <family val="2"/>
      <scheme val="minor"/>
    </font>
    <font>
      <sz val="10"/>
      <name val="Calibri"/>
      <family val="2"/>
      <scheme val="minor"/>
    </font>
    <font>
      <b/>
      <u/>
      <sz val="10"/>
      <color theme="1"/>
      <name val="Calibri"/>
      <family val="2"/>
      <scheme val="minor"/>
    </font>
    <font>
      <b/>
      <u/>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i/>
      <sz val="9"/>
      <color theme="1"/>
      <name val="Calibri"/>
      <family val="2"/>
      <scheme val="minor"/>
    </font>
    <font>
      <b/>
      <sz val="9"/>
      <color indexed="81"/>
      <name val="Tahoma"/>
      <family val="2"/>
    </font>
    <font>
      <sz val="9"/>
      <color indexed="81"/>
      <name val="Tahoma"/>
      <family val="2"/>
    </font>
    <font>
      <u/>
      <sz val="11"/>
      <color theme="1"/>
      <name val="Calibri"/>
      <family val="2"/>
      <scheme val="minor"/>
    </font>
    <font>
      <i/>
      <sz val="10"/>
      <color theme="1"/>
      <name val="Calibri"/>
      <family val="2"/>
      <scheme val="minor"/>
    </font>
    <font>
      <b/>
      <i/>
      <sz val="9"/>
      <color rgb="FF202124"/>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rgb="FFCCCCFF"/>
        <bgColor indexed="64"/>
      </pattern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cellStyleXfs>
  <cellXfs count="81">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horizontal="center" vertical="top"/>
    </xf>
    <xf numFmtId="0" fontId="1" fillId="0" borderId="0" xfId="0" applyFont="1" applyAlignment="1">
      <alignment horizontal="left" vertical="top" indent="1"/>
    </xf>
    <xf numFmtId="0" fontId="0" fillId="0" borderId="0" xfId="0" applyAlignment="1">
      <alignment horizontal="left" indent="1"/>
    </xf>
    <xf numFmtId="0" fontId="4" fillId="0" borderId="0" xfId="0" applyFont="1"/>
    <xf numFmtId="0" fontId="0" fillId="0" borderId="0" xfId="0" applyAlignment="1">
      <alignment horizontal="left"/>
    </xf>
    <xf numFmtId="0" fontId="4" fillId="0" borderId="0" xfId="0" applyFont="1" applyAlignment="1">
      <alignment horizontal="left"/>
    </xf>
    <xf numFmtId="0" fontId="0" fillId="0" borderId="0" xfId="0" applyAlignment="1">
      <alignment horizontal="left" indent="2"/>
    </xf>
    <xf numFmtId="0" fontId="3" fillId="0" borderId="0" xfId="0" applyFont="1" applyAlignment="1">
      <alignment vertical="top"/>
    </xf>
    <xf numFmtId="0" fontId="6" fillId="0" borderId="0" xfId="3" applyAlignment="1">
      <alignment vertical="top"/>
    </xf>
    <xf numFmtId="0" fontId="6" fillId="2" borderId="0" xfId="3" applyFill="1" applyAlignment="1">
      <alignment horizontal="left" vertical="top" indent="1"/>
    </xf>
    <xf numFmtId="0" fontId="1" fillId="0" borderId="0" xfId="0" applyFont="1" applyAlignment="1">
      <alignment vertical="top" wrapText="1"/>
    </xf>
    <xf numFmtId="0" fontId="3" fillId="0" borderId="0" xfId="0" applyFont="1" applyAlignment="1">
      <alignment vertical="top" wrapText="1"/>
    </xf>
    <xf numFmtId="0" fontId="2" fillId="0" borderId="0" xfId="0" applyFont="1" applyAlignment="1">
      <alignment horizontal="center" vertical="top" wrapText="1"/>
    </xf>
    <xf numFmtId="0" fontId="1" fillId="0" borderId="0" xfId="0" applyFont="1" applyAlignment="1">
      <alignment horizontal="center" vertical="top"/>
    </xf>
    <xf numFmtId="0" fontId="1" fillId="0" borderId="0" xfId="0" applyFont="1" applyAlignment="1">
      <alignment horizontal="left" vertical="top" wrapText="1" indent="1"/>
    </xf>
    <xf numFmtId="0" fontId="6" fillId="0" borderId="0" xfId="3" applyFill="1" applyAlignment="1">
      <alignment horizontal="left" vertical="top" indent="1"/>
    </xf>
    <xf numFmtId="9" fontId="0" fillId="0" borderId="0" xfId="0" applyNumberFormat="1"/>
    <xf numFmtId="0" fontId="0" fillId="0" borderId="0" xfId="0" applyAlignment="1">
      <alignment horizontal="left" indent="3"/>
    </xf>
    <xf numFmtId="0" fontId="0" fillId="0" borderId="0" xfId="0" applyAlignment="1">
      <alignment horizontal="center"/>
    </xf>
    <xf numFmtId="0" fontId="0" fillId="3" borderId="0" xfId="0" applyFill="1"/>
    <xf numFmtId="0" fontId="7" fillId="0" borderId="0" xfId="0" applyFont="1"/>
    <xf numFmtId="0" fontId="7" fillId="0" borderId="0" xfId="0" applyFont="1" applyAlignment="1">
      <alignment horizontal="left"/>
    </xf>
    <xf numFmtId="0" fontId="0" fillId="0" borderId="0" xfId="0" applyAlignment="1">
      <alignment horizontal="right"/>
    </xf>
    <xf numFmtId="0" fontId="6" fillId="0" borderId="0" xfId="3" applyFill="1"/>
    <xf numFmtId="0" fontId="7" fillId="0" borderId="0" xfId="0" applyFont="1" applyAlignment="1">
      <alignment horizontal="left" indent="1"/>
    </xf>
    <xf numFmtId="2" fontId="0" fillId="0" borderId="0" xfId="0" applyNumberFormat="1"/>
    <xf numFmtId="165" fontId="0" fillId="0" borderId="0" xfId="1" applyNumberFormat="1" applyFont="1" applyFill="1"/>
    <xf numFmtId="165" fontId="0" fillId="0" borderId="0" xfId="0" applyNumberFormat="1"/>
    <xf numFmtId="0" fontId="8" fillId="0" borderId="0" xfId="0" applyFont="1" applyAlignment="1">
      <alignment horizontal="left" wrapText="1"/>
    </xf>
    <xf numFmtId="3" fontId="0" fillId="0" borderId="0" xfId="0" applyNumberFormat="1"/>
    <xf numFmtId="4" fontId="0" fillId="0" borderId="0" xfId="0" applyNumberFormat="1"/>
    <xf numFmtId="0" fontId="11" fillId="0" borderId="0" xfId="0" applyFont="1"/>
    <xf numFmtId="0" fontId="12" fillId="0" borderId="0" xfId="0" applyFont="1"/>
    <xf numFmtId="0" fontId="0" fillId="0" borderId="1" xfId="0" applyBorder="1" applyAlignment="1">
      <alignment horizontal="center"/>
    </xf>
    <xf numFmtId="3" fontId="0" fillId="0" borderId="1" xfId="0" applyNumberFormat="1" applyBorder="1"/>
    <xf numFmtId="3" fontId="12" fillId="0" borderId="0" xfId="0" applyNumberFormat="1" applyFont="1"/>
    <xf numFmtId="0" fontId="0" fillId="0" borderId="0" xfId="0" applyAlignment="1">
      <alignment horizontal="right" vertical="center"/>
    </xf>
    <xf numFmtId="166" fontId="0" fillId="0" borderId="0" xfId="0" applyNumberFormat="1" applyAlignment="1">
      <alignment horizontal="right" vertical="center"/>
    </xf>
    <xf numFmtId="0" fontId="12" fillId="0" borderId="2" xfId="0" applyFont="1" applyBorder="1"/>
    <xf numFmtId="3" fontId="12" fillId="0" borderId="2" xfId="0" applyNumberFormat="1" applyFont="1" applyBorder="1"/>
    <xf numFmtId="0" fontId="0" fillId="0" borderId="2" xfId="0" applyBorder="1"/>
    <xf numFmtId="166" fontId="0" fillId="0" borderId="2" xfId="0" applyNumberFormat="1" applyBorder="1" applyAlignment="1">
      <alignment horizontal="right" vertical="center"/>
    </xf>
    <xf numFmtId="165" fontId="0" fillId="0" borderId="0" xfId="1" applyNumberFormat="1" applyFont="1" applyFill="1" applyAlignment="1">
      <alignment horizontal="right" vertical="center"/>
    </xf>
    <xf numFmtId="9" fontId="0" fillId="0" borderId="0" xfId="0" applyNumberFormat="1" applyAlignment="1">
      <alignment horizontal="right" vertical="center"/>
    </xf>
    <xf numFmtId="9" fontId="0" fillId="0" borderId="0" xfId="0" applyNumberFormat="1" applyAlignment="1">
      <alignment vertical="center"/>
    </xf>
    <xf numFmtId="0" fontId="13" fillId="0" borderId="0" xfId="0" applyFont="1" applyAlignment="1">
      <alignment horizontal="left" vertical="center"/>
    </xf>
    <xf numFmtId="9" fontId="0" fillId="0" borderId="0" xfId="0" applyNumberFormat="1" applyAlignment="1">
      <alignment horizontal="left"/>
    </xf>
    <xf numFmtId="9" fontId="0" fillId="0" borderId="0" xfId="2" applyFont="1" applyFill="1"/>
    <xf numFmtId="0" fontId="0" fillId="2" borderId="0" xfId="0" applyFill="1" applyAlignment="1">
      <alignment horizontal="left" indent="2"/>
    </xf>
    <xf numFmtId="0" fontId="0" fillId="2" borderId="0" xfId="0" applyFill="1"/>
    <xf numFmtId="0" fontId="7" fillId="4" borderId="0" xfId="0" applyFont="1" applyFill="1" applyAlignment="1">
      <alignment horizontal="left"/>
    </xf>
    <xf numFmtId="0" fontId="7" fillId="4" borderId="0" xfId="0" applyFont="1" applyFill="1"/>
    <xf numFmtId="3" fontId="7" fillId="4" borderId="0" xfId="0" applyNumberFormat="1" applyFont="1" applyFill="1"/>
    <xf numFmtId="3" fontId="0" fillId="2" borderId="0" xfId="0" applyNumberFormat="1" applyFill="1"/>
    <xf numFmtId="166" fontId="0" fillId="0" borderId="0" xfId="2" applyNumberFormat="1" applyFont="1" applyFill="1"/>
    <xf numFmtId="0" fontId="4" fillId="0" borderId="0" xfId="0" applyFont="1" applyAlignment="1">
      <alignment horizontal="right"/>
    </xf>
    <xf numFmtId="165" fontId="5" fillId="0" borderId="0" xfId="1" applyNumberFormat="1" applyFont="1" applyFill="1"/>
    <xf numFmtId="9" fontId="0" fillId="0" borderId="0" xfId="0" applyNumberFormat="1" applyAlignment="1">
      <alignment horizontal="center"/>
    </xf>
    <xf numFmtId="164" fontId="0" fillId="0" borderId="0" xfId="1" applyNumberFormat="1" applyFont="1" applyFill="1"/>
    <xf numFmtId="0" fontId="4" fillId="0" borderId="0" xfId="0" applyFont="1" applyAlignment="1">
      <alignment horizontal="center"/>
    </xf>
    <xf numFmtId="0" fontId="0" fillId="5" borderId="1" xfId="0" applyFill="1" applyBorder="1" applyAlignment="1">
      <alignment horizontal="center"/>
    </xf>
    <xf numFmtId="0" fontId="12" fillId="5" borderId="1" xfId="0" applyFont="1" applyFill="1" applyBorder="1" applyAlignment="1">
      <alignment horizontal="center"/>
    </xf>
    <xf numFmtId="166" fontId="12" fillId="5" borderId="1" xfId="2" applyNumberFormat="1" applyFont="1" applyFill="1" applyBorder="1" applyAlignment="1">
      <alignment horizontal="right"/>
    </xf>
    <xf numFmtId="3" fontId="7" fillId="0" borderId="1" xfId="0" applyNumberFormat="1" applyFont="1" applyBorder="1"/>
    <xf numFmtId="3" fontId="7" fillId="0" borderId="0" xfId="0" applyNumberFormat="1" applyFont="1"/>
    <xf numFmtId="165" fontId="7" fillId="0" borderId="0" xfId="1" applyNumberFormat="1" applyFont="1" applyFill="1" applyAlignment="1">
      <alignment horizontal="right" vertical="center"/>
    </xf>
    <xf numFmtId="166" fontId="12" fillId="5" borderId="0" xfId="2" applyNumberFormat="1" applyFont="1" applyFill="1" applyAlignment="1">
      <alignment horizontal="right" vertical="center"/>
    </xf>
    <xf numFmtId="0" fontId="0" fillId="5" borderId="0" xfId="0" applyFill="1" applyAlignment="1">
      <alignment horizontal="left" indent="1"/>
    </xf>
    <xf numFmtId="0" fontId="0" fillId="5" borderId="0" xfId="0" applyFill="1"/>
    <xf numFmtId="166" fontId="0" fillId="0" borderId="0" xfId="2" applyNumberFormat="1" applyFont="1" applyFill="1" applyAlignment="1">
      <alignment horizontal="right" vertical="center"/>
    </xf>
    <xf numFmtId="0" fontId="0" fillId="0" borderId="0" xfId="0" applyAlignment="1">
      <alignment vertical="center"/>
    </xf>
    <xf numFmtId="10" fontId="0" fillId="0" borderId="0" xfId="0" applyNumberFormat="1"/>
    <xf numFmtId="167" fontId="0" fillId="0" borderId="0" xfId="0" applyNumberFormat="1"/>
    <xf numFmtId="0" fontId="1" fillId="0" borderId="0" xfId="0" applyFont="1" applyAlignment="1">
      <alignment horizontal="left" vertical="top" wrapText="1"/>
    </xf>
    <xf numFmtId="0" fontId="1" fillId="0" borderId="0" xfId="0" applyFont="1" applyAlignment="1">
      <alignment horizontal="left" vertical="top"/>
    </xf>
    <xf numFmtId="0" fontId="8" fillId="0" borderId="0" xfId="0" applyFont="1" applyAlignment="1">
      <alignment horizontal="left" wrapText="1"/>
    </xf>
    <xf numFmtId="0" fontId="4" fillId="0" borderId="2" xfId="0" applyFont="1" applyBorder="1" applyAlignment="1">
      <alignment horizontal="center"/>
    </xf>
    <xf numFmtId="0" fontId="0" fillId="0" borderId="2" xfId="0" applyBorder="1"/>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781050</xdr:colOff>
      <xdr:row>4</xdr:row>
      <xdr:rowOff>136475</xdr:rowOff>
    </xdr:to>
    <xdr:pic>
      <xdr:nvPicPr>
        <xdr:cNvPr id="2" name="Picture 9">
          <a:extLst>
            <a:ext uri="{FF2B5EF4-FFF2-40B4-BE49-F238E27FC236}">
              <a16:creationId xmlns:a16="http://schemas.microsoft.com/office/drawing/2014/main" id="{2B54B690-A69A-324E-8244-FE3EDD6215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
          <a:ext cx="781050" cy="784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0</xdr:col>
      <xdr:colOff>790575</xdr:colOff>
      <xdr:row>4</xdr:row>
      <xdr:rowOff>60274</xdr:rowOff>
    </xdr:to>
    <xdr:pic>
      <xdr:nvPicPr>
        <xdr:cNvPr id="2" name="Picture 9">
          <a:extLst>
            <a:ext uri="{FF2B5EF4-FFF2-40B4-BE49-F238E27FC236}">
              <a16:creationId xmlns:a16="http://schemas.microsoft.com/office/drawing/2014/main" id="{8A2BEE2A-CD42-4884-B083-39B557D44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25" y="38100"/>
          <a:ext cx="781050" cy="7841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0</xdr:col>
      <xdr:colOff>781050</xdr:colOff>
      <xdr:row>4</xdr:row>
      <xdr:rowOff>88849</xdr:rowOff>
    </xdr:to>
    <xdr:pic>
      <xdr:nvPicPr>
        <xdr:cNvPr id="2" name="Picture 9">
          <a:extLst>
            <a:ext uri="{FF2B5EF4-FFF2-40B4-BE49-F238E27FC236}">
              <a16:creationId xmlns:a16="http://schemas.microsoft.com/office/drawing/2014/main" id="{DF9DE318-BEFD-49DD-9456-9A4ECF1981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66675"/>
          <a:ext cx="781050" cy="7841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819150</xdr:colOff>
      <xdr:row>4</xdr:row>
      <xdr:rowOff>60426</xdr:rowOff>
    </xdr:to>
    <xdr:pic>
      <xdr:nvPicPr>
        <xdr:cNvPr id="2" name="Picture 9">
          <a:extLst>
            <a:ext uri="{FF2B5EF4-FFF2-40B4-BE49-F238E27FC236}">
              <a16:creationId xmlns:a16="http://schemas.microsoft.com/office/drawing/2014/main" id="{E3F091FA-14E3-44D2-8E31-3D54701BC9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819150" cy="82242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sabel Bendeck" id="{D9793FCB-A374-4E2E-8515-ECF628E0C507}" userId="S::Isabel.Bendeck@sqm.com::6ae36bc5-f1ac-4d3f-9294-e3f04c9be1d7"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01" dT="2024-07-08T23:00:13.46" personId="{D9793FCB-A374-4E2E-8515-ECF628E0C507}" id="{DEB67C75-558F-47D4-8EBA-5E4474911A77}">
    <text>Extracción neta acumulada al 07/07/2024, año ambiental n°17 del 13/08/2023-12/08/2024</text>
  </threadedComment>
  <threadedComment ref="D101" dT="2023-05-30T17:36:50.20" personId="{D9793FCB-A374-4E2E-8515-ECF628E0C507}" id="{8C0E5B95-DC0E-4CC7-8080-81F3F4A07B6F}">
    <text>Información al 29/may/2023 correspondiente al año 16 (del 13/ago/2022 al 12/ago/2023)</text>
  </threadedComment>
  <threadedComment ref="E101" dT="2023-05-30T17:37:39.57" personId="{D9793FCB-A374-4E2E-8515-ECF628E0C507}" id="{ECBAB12C-1C2C-475C-AA68-24291C28A9AE}">
    <text>Del 13/ago/2021 al 12/ago/2022</text>
  </threadedComment>
  <threadedComment ref="F101" dT="2023-05-30T17:38:25.13" personId="{D9793FCB-A374-4E2E-8515-ECF628E0C507}" id="{80A50083-32BF-4D7A-AB6A-D983A2A24BFB}">
    <text>Del 13/ago/2020 al 12/ago/2021</text>
  </threadedComment>
  <threadedComment ref="G101" dT="2023-05-30T17:39:42.75" personId="{D9793FCB-A374-4E2E-8515-ECF628E0C507}" id="{5FC5BF0F-FB19-44DB-8533-6D4F885ACDB8}">
    <text xml:space="preserve">Del 13/ago/2019 al 12/ago/2020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s25.q4cdn.com/757756353/files/governance_doc/2021/Sustainability-Ethics-and-Human-Rights-Policy.pdf" TargetMode="External"/><Relationship Id="rId13" Type="http://schemas.openxmlformats.org/officeDocument/2006/relationships/hyperlink" Target="https://s25.q4cdn.com/757756353/files/doc_financials/2023/ar/sqm-2023-12-31-20f_final.pdf" TargetMode="External"/><Relationship Id="rId18" Type="http://schemas.openxmlformats.org/officeDocument/2006/relationships/hyperlink" Target="https://s25.q4cdn.com/757756353/files/governance_doc/2024/06/investment-policy.pdf" TargetMode="External"/><Relationship Id="rId3" Type="http://schemas.openxmlformats.org/officeDocument/2006/relationships/hyperlink" Target="https://s25.q4cdn.com/757756353/files/governance_doc/2022/Rule-385_Response_2021_eng_FINAL.pdf" TargetMode="External"/><Relationship Id="rId21" Type="http://schemas.openxmlformats.org/officeDocument/2006/relationships/vmlDrawing" Target="../drawings/vmlDrawing1.vml"/><Relationship Id="rId7" Type="http://schemas.openxmlformats.org/officeDocument/2006/relationships/hyperlink" Target="https://s25.q4cdn.com/757756353/files/governance_doc/Fair-Competition-Policy_eng.pdf" TargetMode="External"/><Relationship Id="rId12" Type="http://schemas.openxmlformats.org/officeDocument/2006/relationships/hyperlink" Target="https://s25.q4cdn.com/757756353/files/governance_doc/2022/04/Policy-on-Conflicts-of-Interest_ENG.pdf" TargetMode="External"/><Relationship Id="rId17" Type="http://schemas.openxmlformats.org/officeDocument/2006/relationships/hyperlink" Target="../../../../../../:x:/r/sites/VPFInvestorRelations/Shared%20Documents/ESG/DataBook/2024/ESG%20DataBook_June%202024_eng.xlsx?d=w5de33fbf21a84195a0f0ab112012bea4&amp;csf=1&amp;web=1&amp;e=gmNgPD&amp;nav=MTJfJEEkMjNfezIwMUU3RTM5LUU2OEEtNENDQi04MUQwLTBGMEM5OTI2OTE0Mn0" TargetMode="External"/><Relationship Id="rId2" Type="http://schemas.openxmlformats.org/officeDocument/2006/relationships/hyperlink" Target="https://www.sqm.com/wp-content/uploads/2024/07/SQM-Reporte-2023_Final0507.pdf" TargetMode="External"/><Relationship Id="rId16" Type="http://schemas.openxmlformats.org/officeDocument/2006/relationships/hyperlink" Target="https://s25.q4cdn.com/757756353/files/governance_doc/Crime-Prevention-Model-2019.pdf" TargetMode="External"/><Relationship Id="rId20" Type="http://schemas.openxmlformats.org/officeDocument/2006/relationships/drawing" Target="../drawings/drawing1.xml"/><Relationship Id="rId1" Type="http://schemas.openxmlformats.org/officeDocument/2006/relationships/hyperlink" Target="https://s25.q4cdn.com/757756353/files/doc_financials/2023/ar/annual-report-2023_final.pdf" TargetMode="External"/><Relationship Id="rId6" Type="http://schemas.openxmlformats.org/officeDocument/2006/relationships/hyperlink" Target="https://s25.q4cdn.com/757756353/files/governance_doc/SQM-ABAC-Policy-English-VF-01062018.pdf" TargetMode="External"/><Relationship Id="rId11" Type="http://schemas.openxmlformats.org/officeDocument/2006/relationships/hyperlink" Target="https://s25.q4cdn.com/757756353/files/governance_doc/2022/04/Policy-on-Conflicts-of-Interest_ENG.pdf" TargetMode="External"/><Relationship Id="rId5" Type="http://schemas.openxmlformats.org/officeDocument/2006/relationships/hyperlink" Target="https://s25.q4cdn.com/757756353/files/governance_doc/2021/SQM-By-laws-as-of-Jan-22-2021_eng-(SQM-Feb-6-2021).pdf" TargetMode="External"/><Relationship Id="rId15" Type="http://schemas.openxmlformats.org/officeDocument/2006/relationships/hyperlink" Target="https://s25.q4cdn.com/757756353/files/governance_doc/2024/05/corporate-report-card-2023_eng.pdf" TargetMode="External"/><Relationship Id="rId10" Type="http://schemas.openxmlformats.org/officeDocument/2006/relationships/hyperlink" Target="https://s25.q4cdn.com/757756353/files/governance_doc/2021/06/MMIIM_eng_Jun2021.pdf" TargetMode="External"/><Relationship Id="rId19" Type="http://schemas.openxmlformats.org/officeDocument/2006/relationships/printerSettings" Target="../printerSettings/printerSettings1.bin"/><Relationship Id="rId4" Type="http://schemas.openxmlformats.org/officeDocument/2006/relationships/hyperlink" Target="https://s25.q4cdn.com/757756353/files/governance_doc/1.1.-SQM-Codigo-de-Etica_English.pdf" TargetMode="External"/><Relationship Id="rId9" Type="http://schemas.openxmlformats.org/officeDocument/2006/relationships/hyperlink" Target="https://s25.q4cdn.com/757756353/files/governance_doc/2024/06/dividend-policy.pdf" TargetMode="External"/><Relationship Id="rId14" Type="http://schemas.openxmlformats.org/officeDocument/2006/relationships/hyperlink" Target="https://s25.q4cdn.com/757756353/files/governance_doc/Code-of-Conduct-for-SQM%C2%B4s-Business-Partners.pdf" TargetMode="Externa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qmsenlinea.com/" TargetMode="External"/><Relationship Id="rId6" Type="http://schemas.microsoft.com/office/2017/10/relationships/threadedComment" Target="../threadedComments/threadedComment1.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E7E39-E68A-4CCB-81D0-0F0C99269142}">
  <dimension ref="A6:E55"/>
  <sheetViews>
    <sheetView showGridLines="0" showRowColHeaders="0" tabSelected="1" topLeftCell="A29" workbookViewId="0">
      <selection activeCell="C15" sqref="C15"/>
    </sheetView>
  </sheetViews>
  <sheetFormatPr baseColWidth="10" defaultColWidth="9.109375" defaultRowHeight="13.8" outlineLevelRow="1" x14ac:dyDescent="0.3"/>
  <cols>
    <col min="1" max="1" width="64" style="1" customWidth="1"/>
    <col min="2" max="2" width="28.88671875" style="1" customWidth="1"/>
    <col min="3" max="3" width="41.6640625" style="1" customWidth="1"/>
    <col min="4" max="4" width="17.88671875" style="1" customWidth="1"/>
    <col min="5" max="5" width="8.6640625" style="1" customWidth="1"/>
    <col min="6" max="16384" width="9.109375" style="1"/>
  </cols>
  <sheetData>
    <row r="6" spans="1:5" x14ac:dyDescent="0.3">
      <c r="A6" s="10" t="s">
        <v>0</v>
      </c>
      <c r="B6" s="10"/>
    </row>
    <row r="7" spans="1:5" ht="114.9" customHeight="1" x14ac:dyDescent="0.3">
      <c r="A7" s="76" t="s">
        <v>1</v>
      </c>
      <c r="B7" s="76"/>
      <c r="C7" s="77"/>
      <c r="D7" s="77"/>
      <c r="E7" s="77"/>
    </row>
    <row r="9" spans="1:5" ht="12.75" customHeight="1" x14ac:dyDescent="0.3">
      <c r="A9" s="10" t="s">
        <v>2</v>
      </c>
      <c r="B9" s="10"/>
    </row>
    <row r="10" spans="1:5" ht="14.4" outlineLevel="1" x14ac:dyDescent="0.3">
      <c r="A10" s="12" t="s">
        <v>3</v>
      </c>
      <c r="B10" s="18"/>
      <c r="C10" s="11"/>
    </row>
    <row r="11" spans="1:5" ht="14.4" outlineLevel="1" x14ac:dyDescent="0.3">
      <c r="A11" s="12" t="s">
        <v>4</v>
      </c>
      <c r="B11" s="18"/>
      <c r="C11" s="11"/>
    </row>
    <row r="12" spans="1:5" ht="14.4" outlineLevel="1" x14ac:dyDescent="0.3">
      <c r="A12" s="12" t="s">
        <v>5</v>
      </c>
      <c r="B12" s="18"/>
      <c r="C12" s="11"/>
    </row>
    <row r="14" spans="1:5" x14ac:dyDescent="0.3">
      <c r="A14" s="10" t="s">
        <v>6</v>
      </c>
      <c r="B14" s="10"/>
    </row>
    <row r="15" spans="1:5" ht="14.4" outlineLevel="1" x14ac:dyDescent="0.3">
      <c r="A15" s="12" t="s">
        <v>7</v>
      </c>
      <c r="B15" s="18"/>
    </row>
    <row r="16" spans="1:5" ht="14.4" outlineLevel="1" x14ac:dyDescent="0.3">
      <c r="A16" s="12" t="s">
        <v>8</v>
      </c>
      <c r="B16" s="18"/>
    </row>
    <row r="17" spans="1:3" ht="14.4" outlineLevel="1" x14ac:dyDescent="0.3">
      <c r="A17" s="12" t="s">
        <v>9</v>
      </c>
      <c r="B17" s="18"/>
    </row>
    <row r="18" spans="1:3" ht="14.4" outlineLevel="1" x14ac:dyDescent="0.3">
      <c r="A18" s="12" t="s">
        <v>10</v>
      </c>
      <c r="B18" s="18"/>
    </row>
    <row r="19" spans="1:3" ht="14.4" outlineLevel="1" x14ac:dyDescent="0.3">
      <c r="A19" s="12" t="s">
        <v>170</v>
      </c>
      <c r="B19" s="18"/>
    </row>
    <row r="20" spans="1:3" ht="14.4" outlineLevel="1" x14ac:dyDescent="0.3">
      <c r="A20" s="12" t="s">
        <v>11</v>
      </c>
      <c r="B20" s="18"/>
    </row>
    <row r="21" spans="1:3" ht="14.4" outlineLevel="1" x14ac:dyDescent="0.3">
      <c r="A21" s="12" t="s">
        <v>12</v>
      </c>
      <c r="B21" s="18"/>
    </row>
    <row r="22" spans="1:3" ht="14.4" outlineLevel="1" x14ac:dyDescent="0.3">
      <c r="A22" s="12" t="s">
        <v>13</v>
      </c>
      <c r="B22" s="18"/>
    </row>
    <row r="23" spans="1:3" ht="14.4" outlineLevel="1" x14ac:dyDescent="0.3">
      <c r="A23" s="12" t="s">
        <v>171</v>
      </c>
      <c r="B23" s="18"/>
    </row>
    <row r="24" spans="1:3" ht="14.4" outlineLevel="1" x14ac:dyDescent="0.3">
      <c r="A24" s="12" t="s">
        <v>172</v>
      </c>
      <c r="B24" s="18"/>
    </row>
    <row r="25" spans="1:3" ht="14.4" outlineLevel="1" x14ac:dyDescent="0.3">
      <c r="A25" s="12" t="s">
        <v>173</v>
      </c>
      <c r="B25" s="18"/>
    </row>
    <row r="26" spans="1:3" ht="14.4" outlineLevel="1" x14ac:dyDescent="0.3">
      <c r="A26" s="12" t="s">
        <v>14</v>
      </c>
      <c r="B26" s="18"/>
    </row>
    <row r="27" spans="1:3" ht="14.4" outlineLevel="1" x14ac:dyDescent="0.3">
      <c r="A27" s="12" t="s">
        <v>15</v>
      </c>
    </row>
    <row r="28" spans="1:3" ht="14.4" x14ac:dyDescent="0.3">
      <c r="A28" s="12" t="s">
        <v>16</v>
      </c>
    </row>
    <row r="29" spans="1:3" ht="14.4" x14ac:dyDescent="0.3">
      <c r="A29" s="12" t="s">
        <v>17</v>
      </c>
      <c r="C29" s="2"/>
    </row>
    <row r="30" spans="1:3" ht="14.4" outlineLevel="1" x14ac:dyDescent="0.3">
      <c r="A30" s="18"/>
      <c r="C30" s="2"/>
    </row>
    <row r="31" spans="1:3" outlineLevel="1" x14ac:dyDescent="0.3">
      <c r="A31" s="14" t="s">
        <v>18</v>
      </c>
      <c r="B31" s="3" t="s">
        <v>19</v>
      </c>
      <c r="C31" s="2"/>
    </row>
    <row r="32" spans="1:3" outlineLevel="1" x14ac:dyDescent="0.3">
      <c r="A32" s="14"/>
      <c r="C32" s="2"/>
    </row>
    <row r="33" spans="1:3" outlineLevel="1" x14ac:dyDescent="0.3">
      <c r="A33" s="17" t="s">
        <v>20</v>
      </c>
      <c r="B33" s="15">
        <v>2021</v>
      </c>
      <c r="C33" s="2"/>
    </row>
    <row r="34" spans="1:3" outlineLevel="1" x14ac:dyDescent="0.3">
      <c r="A34" s="17" t="s">
        <v>21</v>
      </c>
      <c r="B34" s="15">
        <v>2020</v>
      </c>
      <c r="C34" s="2"/>
    </row>
    <row r="35" spans="1:3" outlineLevel="1" x14ac:dyDescent="0.3">
      <c r="A35" s="17" t="s">
        <v>22</v>
      </c>
      <c r="B35" s="15">
        <v>2010</v>
      </c>
      <c r="C35" s="2"/>
    </row>
    <row r="36" spans="1:3" x14ac:dyDescent="0.3">
      <c r="A36" s="17" t="s">
        <v>23</v>
      </c>
      <c r="B36" s="15">
        <v>2019</v>
      </c>
    </row>
    <row r="37" spans="1:3" x14ac:dyDescent="0.3">
      <c r="A37" s="17" t="s">
        <v>24</v>
      </c>
      <c r="B37" s="15">
        <v>2020</v>
      </c>
    </row>
    <row r="38" spans="1:3" outlineLevel="1" x14ac:dyDescent="0.3">
      <c r="A38" s="17" t="s">
        <v>25</v>
      </c>
      <c r="B38" s="15">
        <v>2020</v>
      </c>
    </row>
    <row r="39" spans="1:3" outlineLevel="1" x14ac:dyDescent="0.3">
      <c r="A39" s="17" t="s">
        <v>26</v>
      </c>
      <c r="B39" s="15">
        <v>1980</v>
      </c>
    </row>
    <row r="40" spans="1:3" outlineLevel="1" x14ac:dyDescent="0.3">
      <c r="A40" s="13"/>
    </row>
    <row r="41" spans="1:3" outlineLevel="1" x14ac:dyDescent="0.3">
      <c r="A41" s="14" t="s">
        <v>27</v>
      </c>
    </row>
    <row r="42" spans="1:3" outlineLevel="1" x14ac:dyDescent="0.3">
      <c r="A42" s="17" t="s">
        <v>28</v>
      </c>
      <c r="B42" s="15">
        <v>2020</v>
      </c>
    </row>
    <row r="43" spans="1:3" x14ac:dyDescent="0.3">
      <c r="A43" s="17" t="s">
        <v>29</v>
      </c>
      <c r="B43" s="16">
        <v>2019</v>
      </c>
    </row>
    <row r="44" spans="1:3" x14ac:dyDescent="0.3">
      <c r="A44" s="4" t="s">
        <v>30</v>
      </c>
      <c r="B44" s="16">
        <v>2013</v>
      </c>
    </row>
    <row r="45" spans="1:3" outlineLevel="1" x14ac:dyDescent="0.3">
      <c r="A45" s="4" t="s">
        <v>31</v>
      </c>
      <c r="B45" s="16">
        <v>2020</v>
      </c>
    </row>
    <row r="46" spans="1:3" outlineLevel="1" x14ac:dyDescent="0.3">
      <c r="A46" s="4" t="s">
        <v>32</v>
      </c>
      <c r="B46" s="15">
        <v>2022</v>
      </c>
    </row>
    <row r="47" spans="1:3" outlineLevel="1" x14ac:dyDescent="0.3">
      <c r="A47" s="4" t="s">
        <v>33</v>
      </c>
      <c r="B47" s="15">
        <v>2022</v>
      </c>
    </row>
    <row r="48" spans="1:3" x14ac:dyDescent="0.3">
      <c r="A48" s="4" t="s">
        <v>34</v>
      </c>
      <c r="B48" s="15">
        <v>2023</v>
      </c>
    </row>
    <row r="49" spans="1:2" x14ac:dyDescent="0.3">
      <c r="A49" s="4" t="s">
        <v>35</v>
      </c>
      <c r="B49" s="15">
        <v>2022</v>
      </c>
    </row>
    <row r="50" spans="1:2" x14ac:dyDescent="0.3">
      <c r="A50" s="4" t="s">
        <v>36</v>
      </c>
      <c r="B50" s="15">
        <v>2022</v>
      </c>
    </row>
    <row r="51" spans="1:2" x14ac:dyDescent="0.3">
      <c r="A51" s="4"/>
    </row>
    <row r="52" spans="1:2" x14ac:dyDescent="0.3">
      <c r="A52" s="10" t="s">
        <v>37</v>
      </c>
    </row>
    <row r="53" spans="1:2" x14ac:dyDescent="0.3">
      <c r="A53" s="4" t="s">
        <v>38</v>
      </c>
      <c r="B53" s="16" t="s">
        <v>39</v>
      </c>
    </row>
    <row r="54" spans="1:2" x14ac:dyDescent="0.3">
      <c r="A54" s="4" t="s">
        <v>40</v>
      </c>
      <c r="B54" s="16" t="s">
        <v>39</v>
      </c>
    </row>
    <row r="55" spans="1:2" x14ac:dyDescent="0.3">
      <c r="A55" s="4" t="s">
        <v>41</v>
      </c>
      <c r="B55" s="16" t="s">
        <v>42</v>
      </c>
    </row>
  </sheetData>
  <dataConsolidate/>
  <mergeCells count="1">
    <mergeCell ref="A7:E7"/>
  </mergeCells>
  <conditionalFormatting sqref="A47">
    <cfRule type="dataBar" priority="2">
      <dataBar>
        <cfvo type="min"/>
        <cfvo type="max"/>
        <color rgb="FF638EC6"/>
      </dataBar>
      <extLst>
        <ext xmlns:x14="http://schemas.microsoft.com/office/spreadsheetml/2009/9/main" uri="{B025F937-C7B1-47D3-B67F-A62EFF666E3E}">
          <x14:id>{A7DED609-35E2-4F0A-988B-EF82CBE1EEF7}</x14:id>
        </ext>
      </extLst>
    </cfRule>
  </conditionalFormatting>
  <conditionalFormatting sqref="A48:A51">
    <cfRule type="dataBar" priority="3">
      <dataBar>
        <cfvo type="min"/>
        <cfvo type="max"/>
        <color rgb="FF638EC6"/>
      </dataBar>
      <extLst>
        <ext xmlns:x14="http://schemas.microsoft.com/office/spreadsheetml/2009/9/main" uri="{B025F937-C7B1-47D3-B67F-A62EFF666E3E}">
          <x14:id>{D24A3DF4-C482-4286-AF27-0CFC71F884B4}</x14:id>
        </ext>
      </extLst>
    </cfRule>
  </conditionalFormatting>
  <conditionalFormatting sqref="A33:B33">
    <cfRule type="dataBar" priority="7">
      <dataBar>
        <cfvo type="min"/>
        <cfvo type="max"/>
        <color rgb="FF638EC6"/>
      </dataBar>
      <extLst>
        <ext xmlns:x14="http://schemas.microsoft.com/office/spreadsheetml/2009/9/main" uri="{B025F937-C7B1-47D3-B67F-A62EFF666E3E}">
          <x14:id>{B6C0775A-398F-4158-BB6D-351E402049EA}</x14:id>
        </ext>
      </extLst>
    </cfRule>
  </conditionalFormatting>
  <conditionalFormatting sqref="A34:B39">
    <cfRule type="dataBar" priority="12">
      <dataBar>
        <cfvo type="min"/>
        <cfvo type="max"/>
        <color rgb="FF638EC6"/>
      </dataBar>
      <extLst>
        <ext xmlns:x14="http://schemas.microsoft.com/office/spreadsheetml/2009/9/main" uri="{B025F937-C7B1-47D3-B67F-A62EFF666E3E}">
          <x14:id>{B561DCEB-5EF6-4BD7-AFC9-E6B130CA0FD4}</x14:id>
        </ext>
      </extLst>
    </cfRule>
  </conditionalFormatting>
  <conditionalFormatting sqref="A42:B46">
    <cfRule type="dataBar" priority="11">
      <dataBar>
        <cfvo type="min"/>
        <cfvo type="max"/>
        <color rgb="FF638EC6"/>
      </dataBar>
      <extLst>
        <ext xmlns:x14="http://schemas.microsoft.com/office/spreadsheetml/2009/9/main" uri="{B025F937-C7B1-47D3-B67F-A62EFF666E3E}">
          <x14:id>{E529E4F2-A83A-470A-978A-F24618368B6F}</x14:id>
        </ext>
      </extLst>
    </cfRule>
  </conditionalFormatting>
  <conditionalFormatting sqref="A53:B55">
    <cfRule type="dataBar" priority="9">
      <dataBar>
        <cfvo type="min"/>
        <cfvo type="max"/>
        <color rgb="FF638EC6"/>
      </dataBar>
      <extLst>
        <ext xmlns:x14="http://schemas.microsoft.com/office/spreadsheetml/2009/9/main" uri="{B025F937-C7B1-47D3-B67F-A62EFF666E3E}">
          <x14:id>{3467474B-1DDB-4F98-8446-7A5EDA9F1C77}</x14:id>
        </ext>
      </extLst>
    </cfRule>
  </conditionalFormatting>
  <conditionalFormatting sqref="B47:B50">
    <cfRule type="dataBar" priority="1">
      <dataBar>
        <cfvo type="min"/>
        <cfvo type="max"/>
        <color rgb="FF638EC6"/>
      </dataBar>
      <extLst>
        <ext xmlns:x14="http://schemas.microsoft.com/office/spreadsheetml/2009/9/main" uri="{B025F937-C7B1-47D3-B67F-A62EFF666E3E}">
          <x14:id>{259F59C1-A19C-4A16-AAD2-408DAB1F5FA4}</x14:id>
        </ext>
      </extLst>
    </cfRule>
  </conditionalFormatting>
  <conditionalFormatting sqref="B53:B55">
    <cfRule type="dataBar" priority="8">
      <dataBar>
        <cfvo type="min"/>
        <cfvo type="max"/>
        <color rgb="FF638EC6"/>
      </dataBar>
      <extLst>
        <ext xmlns:x14="http://schemas.microsoft.com/office/spreadsheetml/2009/9/main" uri="{B025F937-C7B1-47D3-B67F-A62EFF666E3E}">
          <x14:id>{C8FA70D5-7308-439B-9E55-9050AD4BFBA9}</x14:id>
        </ext>
      </extLst>
    </cfRule>
  </conditionalFormatting>
  <hyperlinks>
    <hyperlink ref="A11" r:id="rId1" xr:uid="{646D200E-9A9B-4C0D-B917-EDEAE2756454}"/>
    <hyperlink ref="A12" r:id="rId2" xr:uid="{77D9AB6A-F184-4415-A282-4E2AAA2D2C41}"/>
    <hyperlink ref="A15" r:id="rId3" xr:uid="{3561FF1D-8C5F-4444-862E-CFBAEF40D538}"/>
    <hyperlink ref="A16" r:id="rId4" xr:uid="{C080B57C-7C0A-44F0-83D6-7522D7343FB0}"/>
    <hyperlink ref="A18" r:id="rId5" xr:uid="{42242C9F-54DE-4A0D-87FA-34B0CD189BBB}"/>
    <hyperlink ref="A20" r:id="rId6" xr:uid="{4E95C93C-6CD0-4469-A0CA-26A9DB47581C}"/>
    <hyperlink ref="A21" r:id="rId7" xr:uid="{55905878-2B20-48BF-9C6B-901C2AD90A3D}"/>
    <hyperlink ref="A22" r:id="rId8" xr:uid="{CDD1EE23-53E6-4DDE-AC15-B15BC79729B3}"/>
    <hyperlink ref="A25" r:id="rId9" xr:uid="{B5829E54-D42C-426C-BE2E-C0399EF86EC2}"/>
    <hyperlink ref="A26" r:id="rId10" xr:uid="{F91FBF05-7ACE-4862-AC8B-F17ACF3E1793}"/>
    <hyperlink ref="A27" r:id="rId11" xr:uid="{EA1D6932-4086-4714-83EE-0941E39B3FB0}"/>
    <hyperlink ref="A28" r:id="rId12" xr:uid="{05553776-83C4-43B1-8A16-4885F0FE8A21}"/>
    <hyperlink ref="A10" r:id="rId13" xr:uid="{FA49EF6E-FBEB-46D8-8E09-8138252310CA}"/>
    <hyperlink ref="A17" r:id="rId14" xr:uid="{C1658DC9-D174-4765-A416-37AB9925A274}"/>
    <hyperlink ref="A19" r:id="rId15" xr:uid="{8C083B55-2E28-40C2-BCBE-5741A69FB8C6}"/>
    <hyperlink ref="A29" r:id="rId16" xr:uid="{FD09823A-3668-4CBE-BE4B-5D6C1CFD042F}"/>
    <hyperlink ref="A23" r:id="rId17" xr:uid="{B07D3783-4CB5-4B4F-84FD-EBE51F4C025D}"/>
    <hyperlink ref="A24" r:id="rId18" xr:uid="{313E9029-8A66-47D6-B851-FE743740CF83}"/>
  </hyperlinks>
  <pageMargins left="0.7" right="0.7" top="0.75" bottom="0.75" header="0.3" footer="0.3"/>
  <pageSetup orientation="portrait" r:id="rId19"/>
  <drawing r:id="rId20"/>
  <legacyDrawing r:id="rId21"/>
  <extLst>
    <ext xmlns:x14="http://schemas.microsoft.com/office/spreadsheetml/2009/9/main" uri="{78C0D931-6437-407d-A8EE-F0AAD7539E65}">
      <x14:conditionalFormattings>
        <x14:conditionalFormatting xmlns:xm="http://schemas.microsoft.com/office/excel/2006/main">
          <x14:cfRule type="dataBar" id="{A7DED609-35E2-4F0A-988B-EF82CBE1EEF7}">
            <x14:dataBar minLength="0" maxLength="100" border="1" negativeBarBorderColorSameAsPositive="0">
              <x14:cfvo type="autoMin"/>
              <x14:cfvo type="autoMax"/>
              <x14:borderColor rgb="FF638EC6"/>
              <x14:negativeFillColor rgb="FFFF0000"/>
              <x14:negativeBorderColor rgb="FFFF0000"/>
              <x14:axisColor rgb="FF000000"/>
            </x14:dataBar>
          </x14:cfRule>
          <xm:sqref>A47</xm:sqref>
        </x14:conditionalFormatting>
        <x14:conditionalFormatting xmlns:xm="http://schemas.microsoft.com/office/excel/2006/main">
          <x14:cfRule type="dataBar" id="{D24A3DF4-C482-4286-AF27-0CFC71F884B4}">
            <x14:dataBar minLength="0" maxLength="100" border="1" negativeBarBorderColorSameAsPositive="0">
              <x14:cfvo type="autoMin"/>
              <x14:cfvo type="autoMax"/>
              <x14:borderColor rgb="FF638EC6"/>
              <x14:negativeFillColor rgb="FFFF0000"/>
              <x14:negativeBorderColor rgb="FFFF0000"/>
              <x14:axisColor rgb="FF000000"/>
            </x14:dataBar>
          </x14:cfRule>
          <xm:sqref>A48:A51</xm:sqref>
        </x14:conditionalFormatting>
        <x14:conditionalFormatting xmlns:xm="http://schemas.microsoft.com/office/excel/2006/main">
          <x14:cfRule type="dataBar" id="{B6C0775A-398F-4158-BB6D-351E402049EA}">
            <x14:dataBar minLength="0" maxLength="100" border="1" negativeBarBorderColorSameAsPositive="0">
              <x14:cfvo type="autoMin"/>
              <x14:cfvo type="autoMax"/>
              <x14:borderColor rgb="FF638EC6"/>
              <x14:negativeFillColor rgb="FFFF0000"/>
              <x14:negativeBorderColor rgb="FFFF0000"/>
              <x14:axisColor rgb="FF000000"/>
            </x14:dataBar>
          </x14:cfRule>
          <xm:sqref>A33:B33</xm:sqref>
        </x14:conditionalFormatting>
        <x14:conditionalFormatting xmlns:xm="http://schemas.microsoft.com/office/excel/2006/main">
          <x14:cfRule type="dataBar" id="{B561DCEB-5EF6-4BD7-AFC9-E6B130CA0FD4}">
            <x14:dataBar minLength="0" maxLength="100" border="1" negativeBarBorderColorSameAsPositive="0">
              <x14:cfvo type="autoMin"/>
              <x14:cfvo type="autoMax"/>
              <x14:borderColor rgb="FF638EC6"/>
              <x14:negativeFillColor rgb="FFFF0000"/>
              <x14:negativeBorderColor rgb="FFFF0000"/>
              <x14:axisColor rgb="FF000000"/>
            </x14:dataBar>
          </x14:cfRule>
          <xm:sqref>A34:B39</xm:sqref>
        </x14:conditionalFormatting>
        <x14:conditionalFormatting xmlns:xm="http://schemas.microsoft.com/office/excel/2006/main">
          <x14:cfRule type="dataBar" id="{E529E4F2-A83A-470A-978A-F24618368B6F}">
            <x14:dataBar minLength="0" maxLength="100" border="1" negativeBarBorderColorSameAsPositive="0">
              <x14:cfvo type="autoMin"/>
              <x14:cfvo type="autoMax"/>
              <x14:borderColor rgb="FF638EC6"/>
              <x14:negativeFillColor rgb="FFFF0000"/>
              <x14:negativeBorderColor rgb="FFFF0000"/>
              <x14:axisColor rgb="FF000000"/>
            </x14:dataBar>
          </x14:cfRule>
          <xm:sqref>A42:B46</xm:sqref>
        </x14:conditionalFormatting>
        <x14:conditionalFormatting xmlns:xm="http://schemas.microsoft.com/office/excel/2006/main">
          <x14:cfRule type="dataBar" id="{3467474B-1DDB-4F98-8446-7A5EDA9F1C77}">
            <x14:dataBar minLength="0" maxLength="100" border="1" negativeBarBorderColorSameAsPositive="0">
              <x14:cfvo type="autoMin"/>
              <x14:cfvo type="autoMax"/>
              <x14:borderColor rgb="FF638EC6"/>
              <x14:negativeFillColor rgb="FFFF0000"/>
              <x14:negativeBorderColor rgb="FFFF0000"/>
              <x14:axisColor rgb="FF000000"/>
            </x14:dataBar>
          </x14:cfRule>
          <xm:sqref>A53:B55</xm:sqref>
        </x14:conditionalFormatting>
        <x14:conditionalFormatting xmlns:xm="http://schemas.microsoft.com/office/excel/2006/main">
          <x14:cfRule type="dataBar" id="{259F59C1-A19C-4A16-AAD2-408DAB1F5FA4}">
            <x14:dataBar minLength="0" maxLength="100" gradient="0">
              <x14:cfvo type="autoMin"/>
              <x14:cfvo type="autoMax"/>
              <x14:negativeFillColor rgb="FFFF0000"/>
              <x14:axisColor rgb="FF000000"/>
            </x14:dataBar>
          </x14:cfRule>
          <xm:sqref>B47:B50</xm:sqref>
        </x14:conditionalFormatting>
        <x14:conditionalFormatting xmlns:xm="http://schemas.microsoft.com/office/excel/2006/main">
          <x14:cfRule type="dataBar" id="{C8FA70D5-7308-439B-9E55-9050AD4BFBA9}">
            <x14:dataBar minLength="0" maxLength="100" border="1" negativeBarBorderColorSameAsPositive="0">
              <x14:cfvo type="autoMin"/>
              <x14:cfvo type="autoMax"/>
              <x14:borderColor rgb="FF638EC6"/>
              <x14:negativeFillColor rgb="FFFF0000"/>
              <x14:negativeBorderColor rgb="FFFF0000"/>
              <x14:axisColor rgb="FF000000"/>
            </x14:dataBar>
          </x14:cfRule>
          <xm:sqref>B53:B55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525C-6FF6-41E6-8308-289E0033563B}">
  <dimension ref="A6:H102"/>
  <sheetViews>
    <sheetView showGridLines="0" workbookViewId="0">
      <selection activeCell="A81" sqref="A81:F81"/>
    </sheetView>
  </sheetViews>
  <sheetFormatPr baseColWidth="10" defaultColWidth="9.109375" defaultRowHeight="14.4" outlineLevelRow="1" x14ac:dyDescent="0.3"/>
  <cols>
    <col min="1" max="1" width="84.88671875" customWidth="1"/>
    <col min="2" max="2" width="11.33203125" customWidth="1"/>
    <col min="3" max="4" width="10.109375" bestFit="1" customWidth="1"/>
    <col min="5" max="6" width="10.44140625" bestFit="1" customWidth="1"/>
    <col min="7" max="7" width="10.109375" bestFit="1" customWidth="1"/>
  </cols>
  <sheetData>
    <row r="6" spans="1:7" x14ac:dyDescent="0.3">
      <c r="A6" s="6" t="s">
        <v>43</v>
      </c>
    </row>
    <row r="7" spans="1:7" hidden="1" outlineLevel="1" x14ac:dyDescent="0.3">
      <c r="A7" s="6"/>
    </row>
    <row r="8" spans="1:7" hidden="1" outlineLevel="1" x14ac:dyDescent="0.3">
      <c r="A8" s="5" t="s">
        <v>44</v>
      </c>
      <c r="B8" t="s">
        <v>174</v>
      </c>
    </row>
    <row r="9" spans="1:7" hidden="1" outlineLevel="1" x14ac:dyDescent="0.3">
      <c r="A9" s="5" t="s">
        <v>46</v>
      </c>
      <c r="B9" t="s">
        <v>174</v>
      </c>
    </row>
    <row r="10" spans="1:7" hidden="1" outlineLevel="1" x14ac:dyDescent="0.3">
      <c r="A10" s="9" t="s">
        <v>47</v>
      </c>
      <c r="B10" s="7">
        <v>2020</v>
      </c>
    </row>
    <row r="11" spans="1:7" hidden="1" outlineLevel="1" x14ac:dyDescent="0.3">
      <c r="A11" s="9" t="s">
        <v>48</v>
      </c>
      <c r="B11" s="8">
        <v>2030</v>
      </c>
      <c r="C11" s="8">
        <v>2040</v>
      </c>
      <c r="D11" s="6"/>
    </row>
    <row r="12" spans="1:7" hidden="1" outlineLevel="1" x14ac:dyDescent="0.3">
      <c r="A12" s="20" t="s">
        <v>49</v>
      </c>
      <c r="B12" s="49">
        <v>0.4</v>
      </c>
      <c r="C12" s="49">
        <v>0.65</v>
      </c>
      <c r="D12" s="19"/>
    </row>
    <row r="13" spans="1:7" hidden="1" outlineLevel="1" x14ac:dyDescent="0.3">
      <c r="A13" s="20" t="s">
        <v>50</v>
      </c>
      <c r="B13" s="49">
        <v>0.5</v>
      </c>
      <c r="C13" s="49"/>
      <c r="D13" s="19"/>
    </row>
    <row r="14" spans="1:7" hidden="1" outlineLevel="1" x14ac:dyDescent="0.3">
      <c r="A14" s="9"/>
      <c r="B14" s="6" t="s">
        <v>51</v>
      </c>
      <c r="C14" s="6">
        <v>2023</v>
      </c>
      <c r="D14" s="6">
        <v>2022</v>
      </c>
      <c r="E14" s="6">
        <v>2021</v>
      </c>
      <c r="F14" s="6">
        <v>2020</v>
      </c>
      <c r="G14" s="6">
        <v>2019</v>
      </c>
    </row>
    <row r="15" spans="1:7" hidden="1" outlineLevel="1" x14ac:dyDescent="0.3">
      <c r="A15" s="5" t="s">
        <v>52</v>
      </c>
      <c r="B15" t="s">
        <v>53</v>
      </c>
      <c r="C15" s="32">
        <v>22036269</v>
      </c>
      <c r="D15" s="32">
        <v>21961378</v>
      </c>
      <c r="E15" s="32">
        <v>23749455</v>
      </c>
      <c r="F15" s="32">
        <v>23758474</v>
      </c>
      <c r="G15" s="32">
        <v>24952894</v>
      </c>
    </row>
    <row r="16" spans="1:7" hidden="1" outlineLevel="1" x14ac:dyDescent="0.3">
      <c r="A16" s="5" t="s">
        <v>54</v>
      </c>
      <c r="B16" t="s">
        <v>53</v>
      </c>
      <c r="C16" s="32">
        <v>6151672</v>
      </c>
      <c r="D16" s="32">
        <v>6311835</v>
      </c>
      <c r="E16" s="32">
        <v>6525669</v>
      </c>
      <c r="F16" s="32">
        <v>6280144</v>
      </c>
      <c r="G16" s="32">
        <v>6203744</v>
      </c>
    </row>
    <row r="17" spans="1:7" hidden="1" outlineLevel="1" x14ac:dyDescent="0.3">
      <c r="A17" s="5" t="s">
        <v>55</v>
      </c>
      <c r="B17" t="s">
        <v>53</v>
      </c>
      <c r="C17" s="32">
        <v>1897659</v>
      </c>
      <c r="D17" s="32">
        <v>2000340</v>
      </c>
      <c r="E17" s="32">
        <f>528806+1511+40317+240+687+1038927</f>
        <v>1610488</v>
      </c>
      <c r="F17" s="32">
        <v>1438821</v>
      </c>
      <c r="G17" s="32">
        <v>1413909</v>
      </c>
    </row>
    <row r="18" spans="1:7" hidden="1" outlineLevel="1" x14ac:dyDescent="0.3">
      <c r="A18" s="5" t="s">
        <v>56</v>
      </c>
      <c r="B18" t="s">
        <v>57</v>
      </c>
      <c r="C18" s="32">
        <v>7468</v>
      </c>
      <c r="D18" s="32">
        <v>10711</v>
      </c>
      <c r="E18" s="29">
        <v>2862.3150000000001</v>
      </c>
      <c r="F18" s="29">
        <v>1817.190648</v>
      </c>
      <c r="G18" s="29">
        <v>1943.654673</v>
      </c>
    </row>
    <row r="19" spans="1:7" hidden="1" outlineLevel="1" x14ac:dyDescent="0.3">
      <c r="A19" s="9" t="s">
        <v>58</v>
      </c>
      <c r="B19" t="s">
        <v>59</v>
      </c>
      <c r="C19" s="32">
        <f>SUM(C15:C17)/C18</f>
        <v>4028.6020353508302</v>
      </c>
      <c r="D19" s="32">
        <f>SUM(D15:D17)/D18</f>
        <v>2826.3983755018207</v>
      </c>
      <c r="E19" s="29">
        <f>SUM(E15:E17)/E18</f>
        <v>11139.798379982636</v>
      </c>
      <c r="F19" s="29">
        <f>SUM(F15:F17)/F18</f>
        <v>17322.034446217334</v>
      </c>
      <c r="G19" s="29">
        <f>SUM(G15:G17)/G18</f>
        <v>16757.373340258986</v>
      </c>
    </row>
    <row r="20" spans="1:7" hidden="1" outlineLevel="1" x14ac:dyDescent="0.3">
      <c r="A20" s="5" t="s">
        <v>60</v>
      </c>
      <c r="B20" t="s">
        <v>53</v>
      </c>
      <c r="C20" s="32">
        <v>1842776</v>
      </c>
      <c r="D20" s="32">
        <v>1252021</v>
      </c>
      <c r="E20" s="29">
        <v>1315814</v>
      </c>
      <c r="F20" s="29">
        <v>1305299</v>
      </c>
      <c r="G20" s="32">
        <v>1343699</v>
      </c>
    </row>
    <row r="21" spans="1:7" hidden="1" outlineLevel="1" x14ac:dyDescent="0.3">
      <c r="A21" s="5" t="s">
        <v>61</v>
      </c>
      <c r="C21" s="50">
        <f>C20/SUM(C15:C17)</f>
        <v>6.1251096870263512E-2</v>
      </c>
      <c r="D21" s="50">
        <f>D20/SUM(D15:D17)</f>
        <v>4.1356922988193691E-2</v>
      </c>
      <c r="E21" s="50">
        <f>E20/SUM(E15:E17)</f>
        <v>4.126670047920046E-2</v>
      </c>
      <c r="F21" s="50">
        <f>F20/SUM(F15:F17)</f>
        <v>4.1467763625878201E-2</v>
      </c>
      <c r="G21" s="50">
        <f>G20/SUM(G15:G17)</f>
        <v>4.1255033266711795E-2</v>
      </c>
    </row>
    <row r="22" spans="1:7" collapsed="1" x14ac:dyDescent="0.3">
      <c r="A22" s="5"/>
    </row>
    <row r="23" spans="1:7" x14ac:dyDescent="0.3">
      <c r="A23" s="8" t="s">
        <v>62</v>
      </c>
    </row>
    <row r="24" spans="1:7" hidden="1" outlineLevel="1" x14ac:dyDescent="0.3">
      <c r="A24" s="8"/>
      <c r="B24" s="6" t="s">
        <v>51</v>
      </c>
      <c r="C24" s="6">
        <v>2023</v>
      </c>
      <c r="D24" s="6">
        <v>2022</v>
      </c>
      <c r="E24" s="6">
        <v>2021</v>
      </c>
      <c r="F24" s="6">
        <v>2020</v>
      </c>
      <c r="G24" s="6">
        <v>2019</v>
      </c>
    </row>
    <row r="25" spans="1:7" s="23" customFormat="1" hidden="1" outlineLevel="1" x14ac:dyDescent="0.3">
      <c r="A25" s="53" t="s">
        <v>175</v>
      </c>
      <c r="B25" s="54" t="s">
        <v>63</v>
      </c>
      <c r="C25" s="55">
        <v>7924859</v>
      </c>
      <c r="D25" s="55">
        <v>7482866</v>
      </c>
      <c r="E25" s="55">
        <v>7261250</v>
      </c>
      <c r="F25" s="55">
        <v>7163599</v>
      </c>
      <c r="G25" s="55">
        <v>6309421</v>
      </c>
    </row>
    <row r="26" spans="1:7" hidden="1" outlineLevel="1" x14ac:dyDescent="0.3">
      <c r="A26" s="51" t="s">
        <v>176</v>
      </c>
      <c r="B26" s="52" t="s">
        <v>63</v>
      </c>
      <c r="C26" s="52"/>
      <c r="D26" s="56"/>
      <c r="E26" s="56"/>
      <c r="F26" s="56"/>
      <c r="G26" s="56"/>
    </row>
    <row r="27" spans="1:7" hidden="1" outlineLevel="1" x14ac:dyDescent="0.3">
      <c r="A27" s="9" t="s">
        <v>179</v>
      </c>
      <c r="B27" t="s">
        <v>63</v>
      </c>
      <c r="C27" s="32">
        <v>2282711</v>
      </c>
      <c r="D27" s="32">
        <v>2124364</v>
      </c>
      <c r="E27" s="32">
        <v>2156219</v>
      </c>
      <c r="F27" s="32">
        <v>2082022</v>
      </c>
      <c r="G27" s="32">
        <v>1853657</v>
      </c>
    </row>
    <row r="28" spans="1:7" hidden="1" outlineLevel="1" x14ac:dyDescent="0.3">
      <c r="A28" s="9" t="s">
        <v>177</v>
      </c>
      <c r="B28" t="s">
        <v>63</v>
      </c>
      <c r="C28" s="32">
        <v>4758015</v>
      </c>
      <c r="D28" s="32">
        <v>4503011</v>
      </c>
      <c r="E28" s="32">
        <v>4334316</v>
      </c>
      <c r="F28" s="32">
        <v>4358865</v>
      </c>
      <c r="G28" s="32">
        <v>3922377</v>
      </c>
    </row>
    <row r="29" spans="1:7" hidden="1" outlineLevel="1" x14ac:dyDescent="0.3">
      <c r="A29" s="51" t="s">
        <v>65</v>
      </c>
      <c r="B29" s="52" t="s">
        <v>63</v>
      </c>
      <c r="C29" s="52"/>
      <c r="D29" s="56"/>
      <c r="E29" s="56"/>
      <c r="F29" s="56"/>
      <c r="G29" s="56"/>
    </row>
    <row r="30" spans="1:7" hidden="1" outlineLevel="1" x14ac:dyDescent="0.3">
      <c r="A30" s="9" t="s">
        <v>64</v>
      </c>
      <c r="B30" t="s">
        <v>63</v>
      </c>
      <c r="C30" s="32">
        <v>883690</v>
      </c>
      <c r="D30" s="32">
        <v>855491</v>
      </c>
      <c r="E30" s="32">
        <v>770715</v>
      </c>
      <c r="F30" s="32">
        <v>722712</v>
      </c>
      <c r="G30" s="32">
        <v>533387</v>
      </c>
    </row>
    <row r="31" spans="1:7" hidden="1" outlineLevel="1" x14ac:dyDescent="0.3">
      <c r="A31" s="9" t="s">
        <v>178</v>
      </c>
      <c r="B31" t="s">
        <v>63</v>
      </c>
      <c r="C31">
        <v>443</v>
      </c>
      <c r="D31" s="33">
        <v>0.04</v>
      </c>
      <c r="E31" s="33">
        <v>0.03</v>
      </c>
      <c r="F31" s="33">
        <v>0.04</v>
      </c>
      <c r="G31" s="33">
        <v>0.05</v>
      </c>
    </row>
    <row r="32" spans="1:7" hidden="1" outlineLevel="1" x14ac:dyDescent="0.3">
      <c r="A32" s="7" t="s">
        <v>56</v>
      </c>
      <c r="B32" t="s">
        <v>57</v>
      </c>
      <c r="C32" s="32">
        <v>7468</v>
      </c>
      <c r="D32" s="32">
        <v>10711</v>
      </c>
      <c r="E32" s="29">
        <v>2862.3150000000001</v>
      </c>
      <c r="F32" s="29">
        <v>1817.190648</v>
      </c>
      <c r="G32" s="29">
        <v>1943.654673</v>
      </c>
    </row>
    <row r="33" spans="1:7" hidden="1" outlineLevel="1" x14ac:dyDescent="0.3">
      <c r="A33" s="5" t="s">
        <v>66</v>
      </c>
      <c r="B33" t="s">
        <v>67</v>
      </c>
      <c r="C33" s="32">
        <v>1061</v>
      </c>
      <c r="D33" s="30">
        <f>(D25-D26)/D32</f>
        <v>698.61506862104375</v>
      </c>
      <c r="E33" s="30">
        <f>(E25-E26)/E32</f>
        <v>2536.8451760201096</v>
      </c>
      <c r="F33" s="30">
        <f>(F25-F26)/F32</f>
        <v>3942.1284761091288</v>
      </c>
      <c r="G33" s="30">
        <f>(G25-G26)/G32</f>
        <v>3246.1635740373104</v>
      </c>
    </row>
    <row r="34" spans="1:7" hidden="1" outlineLevel="1" x14ac:dyDescent="0.3">
      <c r="A34" s="5" t="s">
        <v>180</v>
      </c>
      <c r="B34" t="s">
        <v>181</v>
      </c>
      <c r="C34" s="57">
        <v>0.28799999999999998</v>
      </c>
      <c r="D34" s="57">
        <v>0.28399999999999997</v>
      </c>
      <c r="E34" s="57">
        <v>0.29699999999999999</v>
      </c>
      <c r="F34" s="57">
        <v>0.29099999999999998</v>
      </c>
      <c r="G34" s="57">
        <v>0.29399999999999998</v>
      </c>
    </row>
    <row r="35" spans="1:7" hidden="1" outlineLevel="1" x14ac:dyDescent="0.3">
      <c r="A35" s="5"/>
      <c r="C35" s="50"/>
      <c r="D35" s="50"/>
      <c r="E35" s="50"/>
      <c r="F35" s="50"/>
    </row>
    <row r="36" spans="1:7" collapsed="1" x14ac:dyDescent="0.3">
      <c r="A36" s="7"/>
    </row>
    <row r="37" spans="1:7" x14ac:dyDescent="0.3">
      <c r="A37" s="6" t="s">
        <v>68</v>
      </c>
    </row>
    <row r="38" spans="1:7" hidden="1" outlineLevel="1" x14ac:dyDescent="0.3">
      <c r="A38" s="7" t="s">
        <v>69</v>
      </c>
      <c r="B38" s="7" t="s">
        <v>45</v>
      </c>
      <c r="C38" s="7"/>
    </row>
    <row r="39" spans="1:7" hidden="1" outlineLevel="1" x14ac:dyDescent="0.3">
      <c r="A39" t="s">
        <v>68</v>
      </c>
      <c r="B39" s="7"/>
      <c r="C39" s="7"/>
    </row>
    <row r="40" spans="1:7" hidden="1" outlineLevel="1" x14ac:dyDescent="0.3">
      <c r="A40" s="5" t="s">
        <v>19</v>
      </c>
      <c r="B40" s="7">
        <v>2020</v>
      </c>
      <c r="C40" s="7"/>
    </row>
    <row r="41" spans="1:7" hidden="1" outlineLevel="1" x14ac:dyDescent="0.3">
      <c r="A41" s="5" t="s">
        <v>70</v>
      </c>
      <c r="B41" s="8">
        <v>2030</v>
      </c>
      <c r="C41" s="8">
        <v>2040</v>
      </c>
    </row>
    <row r="42" spans="1:7" hidden="1" outlineLevel="1" x14ac:dyDescent="0.3">
      <c r="A42" s="5" t="s">
        <v>195</v>
      </c>
      <c r="B42" s="49">
        <v>1</v>
      </c>
      <c r="C42" s="7"/>
    </row>
    <row r="43" spans="1:7" hidden="1" outlineLevel="1" x14ac:dyDescent="0.3">
      <c r="A43" s="5" t="s">
        <v>71</v>
      </c>
      <c r="C43" s="49">
        <v>1</v>
      </c>
    </row>
    <row r="44" spans="1:7" hidden="1" outlineLevel="1" x14ac:dyDescent="0.3">
      <c r="A44" s="7"/>
      <c r="B44" s="6" t="s">
        <v>51</v>
      </c>
      <c r="C44" s="6">
        <v>2023</v>
      </c>
      <c r="D44" s="6">
        <v>2022</v>
      </c>
      <c r="E44" s="6">
        <v>2021</v>
      </c>
      <c r="F44" s="6">
        <v>2020</v>
      </c>
      <c r="G44" s="6">
        <v>2019</v>
      </c>
    </row>
    <row r="45" spans="1:7" hidden="1" outlineLevel="1" x14ac:dyDescent="0.3">
      <c r="A45" s="7" t="s">
        <v>72</v>
      </c>
      <c r="B45" t="s">
        <v>73</v>
      </c>
      <c r="C45" s="32">
        <v>308815</v>
      </c>
      <c r="D45" s="32">
        <v>300298</v>
      </c>
      <c r="E45" s="32">
        <v>286562</v>
      </c>
      <c r="F45" s="32">
        <v>271008</v>
      </c>
      <c r="G45" s="32">
        <v>244795</v>
      </c>
    </row>
    <row r="46" spans="1:7" hidden="1" outlineLevel="1" x14ac:dyDescent="0.3">
      <c r="A46" s="7" t="s">
        <v>74</v>
      </c>
      <c r="B46" t="s">
        <v>73</v>
      </c>
      <c r="C46" s="32">
        <v>536571</v>
      </c>
      <c r="D46" s="32">
        <v>508076</v>
      </c>
      <c r="E46" s="32">
        <v>509108</v>
      </c>
      <c r="F46" s="32">
        <v>476552</v>
      </c>
      <c r="G46" s="32">
        <v>404498</v>
      </c>
    </row>
    <row r="47" spans="1:7" hidden="1" outlineLevel="1" x14ac:dyDescent="0.3">
      <c r="A47" s="7" t="s">
        <v>75</v>
      </c>
      <c r="B47" t="s">
        <v>73</v>
      </c>
      <c r="C47" s="32">
        <v>868571</v>
      </c>
      <c r="D47" s="32">
        <v>673113</v>
      </c>
      <c r="E47" s="32">
        <v>521065</v>
      </c>
      <c r="F47" s="32">
        <v>415291</v>
      </c>
      <c r="G47" s="32">
        <v>353729</v>
      </c>
    </row>
    <row r="48" spans="1:7" hidden="1" outlineLevel="1" x14ac:dyDescent="0.3">
      <c r="A48" s="7" t="s">
        <v>76</v>
      </c>
      <c r="B48" t="s">
        <v>73</v>
      </c>
      <c r="C48" s="32">
        <v>1713957</v>
      </c>
      <c r="D48" s="32">
        <f>SUM(D45:D47)</f>
        <v>1481487</v>
      </c>
      <c r="E48" s="32">
        <f>SUM(E45:E47)</f>
        <v>1316735</v>
      </c>
      <c r="F48" s="32">
        <f>SUM(F45:F47)</f>
        <v>1162851</v>
      </c>
      <c r="G48" s="32">
        <f t="shared" ref="G48" si="0">SUM(G45:G47)</f>
        <v>1003022</v>
      </c>
    </row>
    <row r="49" spans="1:7" collapsed="1" x14ac:dyDescent="0.3"/>
    <row r="50" spans="1:7" x14ac:dyDescent="0.3">
      <c r="A50" s="6" t="s">
        <v>77</v>
      </c>
    </row>
    <row r="51" spans="1:7" hidden="1" outlineLevel="1" x14ac:dyDescent="0.3">
      <c r="A51" s="27" t="s">
        <v>182</v>
      </c>
      <c r="B51" s="6" t="s">
        <v>51</v>
      </c>
      <c r="C51" s="6">
        <v>2023</v>
      </c>
      <c r="D51" s="6">
        <v>2022</v>
      </c>
      <c r="E51" s="6">
        <v>2021</v>
      </c>
      <c r="F51" s="6">
        <v>2020</v>
      </c>
      <c r="G51" s="6">
        <v>2019</v>
      </c>
    </row>
    <row r="52" spans="1:7" hidden="1" outlineLevel="1" x14ac:dyDescent="0.3">
      <c r="A52" s="20" t="s">
        <v>72</v>
      </c>
      <c r="B52" t="s">
        <v>73</v>
      </c>
      <c r="C52" s="32">
        <v>14476</v>
      </c>
      <c r="D52" s="32">
        <v>27173</v>
      </c>
      <c r="E52" s="29">
        <v>29587</v>
      </c>
      <c r="F52" s="29">
        <v>29345</v>
      </c>
      <c r="G52" s="29">
        <v>18433</v>
      </c>
    </row>
    <row r="53" spans="1:7" hidden="1" outlineLevel="1" x14ac:dyDescent="0.3">
      <c r="A53" s="20" t="s">
        <v>74</v>
      </c>
      <c r="B53" t="s">
        <v>73</v>
      </c>
      <c r="C53" s="32">
        <v>50315</v>
      </c>
      <c r="D53" s="32">
        <v>68959</v>
      </c>
      <c r="E53" s="29">
        <v>80933</v>
      </c>
      <c r="F53" s="29">
        <v>75645</v>
      </c>
      <c r="G53" s="29">
        <v>48407</v>
      </c>
    </row>
    <row r="54" spans="1:7" hidden="1" outlineLevel="1" x14ac:dyDescent="0.3">
      <c r="A54" s="20" t="s">
        <v>75</v>
      </c>
      <c r="B54" t="s">
        <v>73</v>
      </c>
      <c r="C54" s="32">
        <v>27607</v>
      </c>
      <c r="D54" s="32">
        <v>30889</v>
      </c>
      <c r="E54" s="29">
        <v>38183</v>
      </c>
      <c r="F54" s="29">
        <v>37298</v>
      </c>
      <c r="G54" s="29">
        <v>22875</v>
      </c>
    </row>
    <row r="55" spans="1:7" hidden="1" outlineLevel="1" x14ac:dyDescent="0.3">
      <c r="A55" s="5" t="s">
        <v>78</v>
      </c>
      <c r="B55" t="s">
        <v>79</v>
      </c>
      <c r="C55" s="32">
        <v>435955</v>
      </c>
      <c r="D55" s="32">
        <v>627031</v>
      </c>
      <c r="E55" s="29">
        <v>757575</v>
      </c>
      <c r="F55" s="29">
        <v>750644</v>
      </c>
      <c r="G55" s="29">
        <v>437115</v>
      </c>
    </row>
    <row r="56" spans="1:7" hidden="1" outlineLevel="1" x14ac:dyDescent="0.3">
      <c r="A56" s="5" t="s">
        <v>80</v>
      </c>
      <c r="B56" t="s">
        <v>81</v>
      </c>
      <c r="C56" s="28">
        <f>SUM(C52:C54)/C55</f>
        <v>0.21194389329173882</v>
      </c>
      <c r="D56" s="33">
        <v>0.2</v>
      </c>
      <c r="E56" s="28">
        <f>SUM(E52:E54)/E55</f>
        <v>0.1962881562881563</v>
      </c>
      <c r="F56" s="28">
        <f>SUM(F52:F54)/F55</f>
        <v>0.18955456914329563</v>
      </c>
      <c r="G56" s="28">
        <f>SUM(G52:G54)/G55</f>
        <v>0.20524347139768712</v>
      </c>
    </row>
    <row r="57" spans="1:7" hidden="1" outlineLevel="1" x14ac:dyDescent="0.3">
      <c r="A57" s="27" t="s">
        <v>82</v>
      </c>
      <c r="C57" s="6">
        <v>2023</v>
      </c>
      <c r="D57" s="6">
        <v>2022</v>
      </c>
      <c r="E57" s="6">
        <v>2021</v>
      </c>
      <c r="F57" s="6">
        <v>2020</v>
      </c>
      <c r="G57" s="6">
        <v>2019</v>
      </c>
    </row>
    <row r="58" spans="1:7" hidden="1" outlineLevel="1" x14ac:dyDescent="0.3">
      <c r="A58" s="20" t="s">
        <v>72</v>
      </c>
      <c r="B58" t="s">
        <v>73</v>
      </c>
      <c r="C58" s="32">
        <v>47991</v>
      </c>
      <c r="D58" s="32">
        <v>40963</v>
      </c>
      <c r="E58" s="29">
        <v>33502</v>
      </c>
      <c r="F58" s="29">
        <v>26052</v>
      </c>
      <c r="G58" s="29">
        <v>25418</v>
      </c>
    </row>
    <row r="59" spans="1:7" hidden="1" outlineLevel="1" x14ac:dyDescent="0.3">
      <c r="A59" s="20" t="s">
        <v>74</v>
      </c>
      <c r="B59" t="s">
        <v>73</v>
      </c>
      <c r="C59" s="32">
        <v>85152</v>
      </c>
      <c r="D59" s="32">
        <v>58983</v>
      </c>
      <c r="E59" s="29">
        <v>43537</v>
      </c>
      <c r="F59" s="29">
        <v>32224</v>
      </c>
      <c r="G59" s="29">
        <v>25666</v>
      </c>
    </row>
    <row r="60" spans="1:7" hidden="1" outlineLevel="1" x14ac:dyDescent="0.3">
      <c r="A60" s="20" t="s">
        <v>75</v>
      </c>
      <c r="B60" t="s">
        <v>73</v>
      </c>
      <c r="C60" s="32">
        <v>535177</v>
      </c>
      <c r="D60" s="32">
        <v>410273</v>
      </c>
      <c r="E60" s="29">
        <v>271801</v>
      </c>
      <c r="F60" s="29">
        <v>182626</v>
      </c>
      <c r="G60" s="29">
        <v>153723</v>
      </c>
    </row>
    <row r="61" spans="1:7" hidden="1" outlineLevel="1" x14ac:dyDescent="0.3">
      <c r="A61" s="5" t="s">
        <v>78</v>
      </c>
      <c r="B61" t="s">
        <v>79</v>
      </c>
      <c r="C61" s="32">
        <v>142893</v>
      </c>
      <c r="D61" s="32">
        <v>136452</v>
      </c>
      <c r="E61" s="29">
        <v>95888</v>
      </c>
      <c r="F61" s="29">
        <v>62178</v>
      </c>
      <c r="G61" s="29">
        <v>51952</v>
      </c>
    </row>
    <row r="62" spans="1:7" hidden="1" outlineLevel="1" x14ac:dyDescent="0.3">
      <c r="A62" s="5" t="s">
        <v>80</v>
      </c>
      <c r="B62" t="s">
        <v>81</v>
      </c>
      <c r="C62" s="28">
        <v>4.25</v>
      </c>
      <c r="D62" s="33">
        <v>3.74</v>
      </c>
      <c r="E62" s="28">
        <f>SUM(E58:E60)/E61</f>
        <v>3.6379943267145003</v>
      </c>
      <c r="F62" s="28">
        <f>SUM(F58:F60)/F61</f>
        <v>3.8743928720769403</v>
      </c>
      <c r="G62" s="28">
        <f>SUM(G58:G60)/G61</f>
        <v>3.9422351401293501</v>
      </c>
    </row>
    <row r="63" spans="1:7" hidden="1" outlineLevel="1" x14ac:dyDescent="0.3">
      <c r="A63" s="27" t="s">
        <v>83</v>
      </c>
      <c r="C63" s="6">
        <v>2023</v>
      </c>
      <c r="D63" s="6">
        <v>2022</v>
      </c>
      <c r="E63" s="6">
        <v>2021</v>
      </c>
      <c r="F63" s="6">
        <v>2020</v>
      </c>
      <c r="G63" s="6">
        <v>2019</v>
      </c>
    </row>
    <row r="64" spans="1:7" hidden="1" outlineLevel="1" x14ac:dyDescent="0.3">
      <c r="A64" s="20" t="s">
        <v>72</v>
      </c>
      <c r="B64" t="s">
        <v>73</v>
      </c>
      <c r="C64" s="32">
        <v>31247</v>
      </c>
      <c r="D64" s="32">
        <v>26152</v>
      </c>
      <c r="E64" s="29">
        <v>23620</v>
      </c>
      <c r="F64" s="29">
        <v>22009</v>
      </c>
      <c r="G64" s="29">
        <v>23828</v>
      </c>
    </row>
    <row r="65" spans="1:7" hidden="1" outlineLevel="1" x14ac:dyDescent="0.3">
      <c r="A65" s="20" t="s">
        <v>74</v>
      </c>
      <c r="B65" t="s">
        <v>73</v>
      </c>
      <c r="C65" s="32">
        <v>22940</v>
      </c>
      <c r="D65" s="32">
        <v>20370</v>
      </c>
      <c r="E65" s="29">
        <v>18824</v>
      </c>
      <c r="F65" s="29">
        <v>16004</v>
      </c>
      <c r="G65" s="29">
        <v>15768</v>
      </c>
    </row>
    <row r="66" spans="1:7" hidden="1" outlineLevel="1" x14ac:dyDescent="0.3">
      <c r="A66" s="20" t="s">
        <v>75</v>
      </c>
      <c r="B66" t="s">
        <v>73</v>
      </c>
      <c r="C66" s="32">
        <v>44252</v>
      </c>
      <c r="D66" s="32">
        <v>77388</v>
      </c>
      <c r="E66" s="29">
        <v>53186</v>
      </c>
      <c r="F66" s="29">
        <v>43553</v>
      </c>
      <c r="G66" s="29">
        <v>4459</v>
      </c>
    </row>
    <row r="67" spans="1:7" hidden="1" outlineLevel="1" x14ac:dyDescent="0.3">
      <c r="A67" s="5" t="s">
        <v>78</v>
      </c>
      <c r="B67" t="s">
        <v>79</v>
      </c>
      <c r="C67" s="32">
        <v>22993</v>
      </c>
      <c r="D67" s="32">
        <v>18580</v>
      </c>
      <c r="E67" s="29">
        <v>11326</v>
      </c>
      <c r="F67" s="29">
        <v>9070</v>
      </c>
      <c r="G67" s="29">
        <v>9934</v>
      </c>
    </row>
    <row r="68" spans="1:7" hidden="1" outlineLevel="1" x14ac:dyDescent="0.3">
      <c r="A68" s="5" t="s">
        <v>80</v>
      </c>
      <c r="B68" t="s">
        <v>81</v>
      </c>
      <c r="C68" s="28">
        <v>8.42</v>
      </c>
      <c r="D68" s="33">
        <v>7.82</v>
      </c>
      <c r="E68" s="28">
        <f>SUM(E64:E66)/E67</f>
        <v>8.4434045558891047</v>
      </c>
      <c r="F68" s="28">
        <f>SUM(F64:F66)/F67</f>
        <v>8.9929437706725466</v>
      </c>
      <c r="G68" s="28">
        <f>SUM(G64:G66)/G67</f>
        <v>4.4347694785584864</v>
      </c>
    </row>
    <row r="69" spans="1:7" hidden="1" outlineLevel="1" x14ac:dyDescent="0.3">
      <c r="A69" s="27" t="s">
        <v>84</v>
      </c>
      <c r="C69" s="58" t="s">
        <v>183</v>
      </c>
      <c r="D69" s="58" t="s">
        <v>184</v>
      </c>
      <c r="E69" s="6">
        <v>2021</v>
      </c>
      <c r="F69" s="6">
        <v>2020</v>
      </c>
      <c r="G69" s="6">
        <v>2019</v>
      </c>
    </row>
    <row r="70" spans="1:7" hidden="1" outlineLevel="1" x14ac:dyDescent="0.3">
      <c r="A70" s="20" t="s">
        <v>72</v>
      </c>
      <c r="B70" t="s">
        <v>73</v>
      </c>
      <c r="C70" s="32">
        <v>57475</v>
      </c>
      <c r="D70" s="32">
        <v>48485</v>
      </c>
      <c r="E70" s="59">
        <v>42367</v>
      </c>
      <c r="F70" s="59">
        <v>48556</v>
      </c>
      <c r="G70" s="59">
        <v>40183</v>
      </c>
    </row>
    <row r="71" spans="1:7" hidden="1" outlineLevel="1" x14ac:dyDescent="0.3">
      <c r="A71" s="20" t="s">
        <v>74</v>
      </c>
      <c r="B71" t="s">
        <v>73</v>
      </c>
      <c r="C71" s="32">
        <v>120109</v>
      </c>
      <c r="D71" s="32">
        <v>112324</v>
      </c>
      <c r="E71" s="59">
        <v>104000</v>
      </c>
      <c r="F71" s="59">
        <v>114686</v>
      </c>
      <c r="G71" s="59">
        <v>120613</v>
      </c>
    </row>
    <row r="72" spans="1:7" hidden="1" outlineLevel="1" x14ac:dyDescent="0.3">
      <c r="A72" s="20" t="s">
        <v>75</v>
      </c>
      <c r="B72" t="s">
        <v>73</v>
      </c>
      <c r="C72" s="32">
        <v>78997</v>
      </c>
      <c r="D72" s="32">
        <v>72471</v>
      </c>
      <c r="E72" s="59">
        <v>65486</v>
      </c>
      <c r="F72" s="59">
        <v>70526</v>
      </c>
      <c r="G72" s="59">
        <v>60962</v>
      </c>
    </row>
    <row r="73" spans="1:7" hidden="1" outlineLevel="1" x14ac:dyDescent="0.3">
      <c r="A73" s="5" t="s">
        <v>78</v>
      </c>
      <c r="B73" t="s">
        <v>79</v>
      </c>
      <c r="C73" s="32">
        <v>13003</v>
      </c>
      <c r="D73" s="32">
        <v>12357</v>
      </c>
      <c r="E73" s="59">
        <v>10752</v>
      </c>
      <c r="F73" s="59">
        <v>12116</v>
      </c>
      <c r="G73" s="59">
        <v>12085</v>
      </c>
    </row>
    <row r="74" spans="1:7" hidden="1" outlineLevel="1" x14ac:dyDescent="0.3">
      <c r="A74" s="5" t="s">
        <v>80</v>
      </c>
      <c r="B74" t="s">
        <v>81</v>
      </c>
      <c r="C74" s="28">
        <f>SUM(C70:C72)/C73</f>
        <v>19.732446358532645</v>
      </c>
      <c r="D74" s="33">
        <v>18.88</v>
      </c>
      <c r="E74" s="28">
        <f>SUM(E70:E72)/E73</f>
        <v>19.703590029761905</v>
      </c>
      <c r="F74" s="28">
        <f>SUM(F70:F72)/F73</f>
        <v>19.294156487289534</v>
      </c>
      <c r="G74" s="28">
        <f>SUM(G70:G72)/G73</f>
        <v>18.349855192387256</v>
      </c>
    </row>
    <row r="75" spans="1:7" hidden="1" outlineLevel="1" x14ac:dyDescent="0.3">
      <c r="A75" s="27" t="s">
        <v>85</v>
      </c>
      <c r="C75" s="58" t="s">
        <v>183</v>
      </c>
      <c r="D75" s="58" t="s">
        <v>184</v>
      </c>
      <c r="E75" s="6">
        <v>2021</v>
      </c>
      <c r="F75" s="6">
        <v>2020</v>
      </c>
      <c r="G75" s="6">
        <v>2019</v>
      </c>
    </row>
    <row r="76" spans="1:7" hidden="1" outlineLevel="1" x14ac:dyDescent="0.3">
      <c r="A76" s="20" t="s">
        <v>72</v>
      </c>
      <c r="B76" t="s">
        <v>73</v>
      </c>
      <c r="C76" s="32">
        <v>118960</v>
      </c>
      <c r="D76" s="32">
        <v>155533</v>
      </c>
      <c r="E76" s="29">
        <v>170222</v>
      </c>
      <c r="F76" s="29">
        <v>165460</v>
      </c>
      <c r="G76" s="29">
        <v>153708</v>
      </c>
    </row>
    <row r="77" spans="1:7" hidden="1" outlineLevel="1" x14ac:dyDescent="0.3">
      <c r="A77" s="20" t="s">
        <v>74</v>
      </c>
      <c r="B77" t="s">
        <v>73</v>
      </c>
      <c r="C77" s="32">
        <v>162782</v>
      </c>
      <c r="D77" s="32">
        <v>240794</v>
      </c>
      <c r="E77" s="29">
        <v>254119</v>
      </c>
      <c r="F77" s="29">
        <v>222689</v>
      </c>
      <c r="G77" s="29">
        <v>215457</v>
      </c>
    </row>
    <row r="78" spans="1:7" hidden="1" outlineLevel="1" x14ac:dyDescent="0.3">
      <c r="A78" s="20" t="s">
        <v>75</v>
      </c>
      <c r="B78" t="s">
        <v>73</v>
      </c>
      <c r="C78" s="32">
        <v>137172</v>
      </c>
      <c r="D78" s="32">
        <v>79568</v>
      </c>
      <c r="E78" s="29">
        <v>90909</v>
      </c>
      <c r="F78" s="29">
        <v>78407</v>
      </c>
      <c r="G78" s="29">
        <v>68955</v>
      </c>
    </row>
    <row r="79" spans="1:7" hidden="1" outlineLevel="1" x14ac:dyDescent="0.3">
      <c r="A79" s="5" t="s">
        <v>78</v>
      </c>
      <c r="B79" t="s">
        <v>79</v>
      </c>
      <c r="C79" s="32">
        <v>674692</v>
      </c>
      <c r="D79" s="32">
        <v>725291</v>
      </c>
      <c r="E79" s="29">
        <v>827230</v>
      </c>
      <c r="F79" s="29">
        <v>926268</v>
      </c>
      <c r="G79" s="29">
        <v>814519</v>
      </c>
    </row>
    <row r="80" spans="1:7" hidden="1" outlineLevel="1" x14ac:dyDescent="0.3">
      <c r="A80" s="5" t="s">
        <v>86</v>
      </c>
      <c r="B80" t="s">
        <v>81</v>
      </c>
      <c r="C80" s="28">
        <v>0.54</v>
      </c>
      <c r="D80" s="33">
        <v>0.47</v>
      </c>
      <c r="E80" s="28">
        <v>0.44</v>
      </c>
      <c r="F80" s="28">
        <v>0.42</v>
      </c>
      <c r="G80" s="28">
        <v>0.41</v>
      </c>
    </row>
    <row r="81" spans="1:8" ht="32.25" hidden="1" customHeight="1" outlineLevel="1" x14ac:dyDescent="0.3">
      <c r="A81" s="78" t="s">
        <v>87</v>
      </c>
      <c r="B81" s="78"/>
      <c r="C81" s="78"/>
      <c r="D81" s="78"/>
      <c r="E81" s="78"/>
      <c r="F81" s="78"/>
    </row>
    <row r="82" spans="1:8" ht="60" hidden="1" customHeight="1" outlineLevel="1" x14ac:dyDescent="0.3">
      <c r="A82" s="31" t="s">
        <v>196</v>
      </c>
      <c r="B82" s="31"/>
      <c r="C82" s="31"/>
      <c r="D82" s="31"/>
      <c r="E82" s="31"/>
      <c r="F82" s="31"/>
    </row>
    <row r="83" spans="1:8" collapsed="1" x14ac:dyDescent="0.3">
      <c r="A83" s="5"/>
      <c r="C83" s="28"/>
      <c r="D83" s="28"/>
      <c r="E83" s="28"/>
      <c r="F83" s="28"/>
    </row>
    <row r="84" spans="1:8" x14ac:dyDescent="0.3">
      <c r="A84" s="6" t="s">
        <v>88</v>
      </c>
    </row>
    <row r="85" spans="1:8" ht="14.4" hidden="1" customHeight="1" outlineLevel="1" x14ac:dyDescent="0.3">
      <c r="A85" s="5" t="s">
        <v>89</v>
      </c>
      <c r="B85" s="7" t="s">
        <v>45</v>
      </c>
    </row>
    <row r="86" spans="1:8" hidden="1" outlineLevel="1" x14ac:dyDescent="0.3">
      <c r="A86" s="5"/>
      <c r="B86" s="6" t="s">
        <v>51</v>
      </c>
      <c r="C86" s="6">
        <v>2023</v>
      </c>
      <c r="D86" s="58">
        <v>2022</v>
      </c>
      <c r="E86" s="6">
        <v>2021</v>
      </c>
      <c r="F86" s="6">
        <v>2020</v>
      </c>
      <c r="G86" s="6">
        <v>2019</v>
      </c>
    </row>
    <row r="87" spans="1:8" hidden="1" outlineLevel="1" x14ac:dyDescent="0.3">
      <c r="A87" s="5" t="s">
        <v>90</v>
      </c>
      <c r="B87" t="s">
        <v>79</v>
      </c>
      <c r="C87" s="29">
        <f>SUM(C88:C90)</f>
        <v>13172</v>
      </c>
      <c r="D87" s="29">
        <f>SUM(D88:D90)</f>
        <v>20177</v>
      </c>
      <c r="E87" s="29">
        <f>SUM(E88:E90)</f>
        <v>12216</v>
      </c>
      <c r="F87" s="29">
        <f>SUM(F88:F90)</f>
        <v>9823</v>
      </c>
      <c r="G87" s="29">
        <f>SUM(G88:G90)</f>
        <v>9377</v>
      </c>
    </row>
    <row r="88" spans="1:8" hidden="1" outlineLevel="1" x14ac:dyDescent="0.3">
      <c r="A88" s="9" t="s">
        <v>91</v>
      </c>
      <c r="B88" t="s">
        <v>79</v>
      </c>
      <c r="C88" s="32">
        <v>3342</v>
      </c>
      <c r="D88" s="32">
        <v>2565</v>
      </c>
      <c r="E88" s="29">
        <f>1075+627</f>
        <v>1702</v>
      </c>
      <c r="F88" s="29">
        <f>2468+673</f>
        <v>3141</v>
      </c>
      <c r="G88" s="29">
        <f>2299+492</f>
        <v>2791</v>
      </c>
    </row>
    <row r="89" spans="1:8" hidden="1" outlineLevel="1" x14ac:dyDescent="0.3">
      <c r="A89" s="9" t="s">
        <v>92</v>
      </c>
      <c r="B89" t="s">
        <v>79</v>
      </c>
      <c r="C89" s="32">
        <v>1783</v>
      </c>
      <c r="D89" s="32">
        <v>3856</v>
      </c>
      <c r="E89" s="29">
        <f>2575+1143</f>
        <v>3718</v>
      </c>
      <c r="F89" s="29">
        <f>970+712</f>
        <v>1682</v>
      </c>
      <c r="G89" s="29">
        <v>837</v>
      </c>
    </row>
    <row r="90" spans="1:8" hidden="1" outlineLevel="1" x14ac:dyDescent="0.3">
      <c r="A90" s="9" t="s">
        <v>185</v>
      </c>
      <c r="B90" t="s">
        <v>79</v>
      </c>
      <c r="C90" s="32">
        <f>7835+212</f>
        <v>8047</v>
      </c>
      <c r="D90" s="29">
        <f>5254+8502</f>
        <v>13756</v>
      </c>
      <c r="E90" s="29">
        <f>6678+118</f>
        <v>6796</v>
      </c>
      <c r="F90" s="29">
        <f>4810+190</f>
        <v>5000</v>
      </c>
      <c r="G90" s="29">
        <f>4688+1061</f>
        <v>5749</v>
      </c>
    </row>
    <row r="91" spans="1:8" hidden="1" outlineLevel="1" x14ac:dyDescent="0.3">
      <c r="A91" s="5"/>
      <c r="C91" s="29"/>
      <c r="D91" s="19"/>
      <c r="E91" s="19"/>
      <c r="F91" s="19"/>
    </row>
    <row r="92" spans="1:8" collapsed="1" x14ac:dyDescent="0.3">
      <c r="A92" s="5"/>
    </row>
    <row r="93" spans="1:8" x14ac:dyDescent="0.3">
      <c r="A93" s="6" t="s">
        <v>93</v>
      </c>
      <c r="B93" s="26" t="s">
        <v>94</v>
      </c>
    </row>
    <row r="94" spans="1:8" hidden="1" outlineLevel="1" x14ac:dyDescent="0.3">
      <c r="A94" t="s">
        <v>95</v>
      </c>
      <c r="B94" s="60" t="s">
        <v>45</v>
      </c>
      <c r="E94" s="30"/>
      <c r="F94" s="30"/>
      <c r="G94" s="30"/>
      <c r="H94" s="30"/>
    </row>
    <row r="95" spans="1:8" hidden="1" outlineLevel="1" x14ac:dyDescent="0.3">
      <c r="A95" s="5" t="s">
        <v>19</v>
      </c>
      <c r="B95" s="21">
        <v>2020</v>
      </c>
    </row>
    <row r="96" spans="1:8" hidden="1" outlineLevel="1" x14ac:dyDescent="0.3">
      <c r="A96" s="5" t="s">
        <v>70</v>
      </c>
      <c r="B96" s="21">
        <v>2028</v>
      </c>
    </row>
    <row r="97" spans="1:7" hidden="1" outlineLevel="1" x14ac:dyDescent="0.3">
      <c r="A97" s="5" t="s">
        <v>96</v>
      </c>
      <c r="B97" s="60">
        <v>0.5</v>
      </c>
    </row>
    <row r="98" spans="1:7" hidden="1" outlineLevel="1" x14ac:dyDescent="0.3">
      <c r="A98" s="5" t="s">
        <v>97</v>
      </c>
      <c r="B98" s="6" t="s">
        <v>51</v>
      </c>
      <c r="C98" s="6">
        <v>2023</v>
      </c>
      <c r="D98" s="6">
        <v>2022</v>
      </c>
      <c r="E98" s="6">
        <v>2021</v>
      </c>
      <c r="F98" s="6">
        <v>2020</v>
      </c>
      <c r="G98" s="6">
        <v>2019</v>
      </c>
    </row>
    <row r="99" spans="1:7" hidden="1" outlineLevel="1" x14ac:dyDescent="0.3">
      <c r="A99" s="5" t="s">
        <v>98</v>
      </c>
      <c r="B99" t="s">
        <v>99</v>
      </c>
      <c r="C99" s="61">
        <v>1600</v>
      </c>
      <c r="D99" s="61">
        <v>1600</v>
      </c>
      <c r="E99" s="61">
        <v>1600</v>
      </c>
      <c r="F99" s="61">
        <v>1600</v>
      </c>
      <c r="G99" s="61">
        <v>1500</v>
      </c>
    </row>
    <row r="100" spans="1:7" hidden="1" outlineLevel="1" x14ac:dyDescent="0.3">
      <c r="A100" s="5" t="s">
        <v>100</v>
      </c>
      <c r="B100" t="s">
        <v>99</v>
      </c>
      <c r="C100" s="61">
        <v>1115.2</v>
      </c>
      <c r="D100" s="61">
        <v>1232.4000000000001</v>
      </c>
      <c r="E100" s="61">
        <v>1271.8</v>
      </c>
      <c r="F100" s="61">
        <v>1489.3</v>
      </c>
      <c r="G100" s="61">
        <v>1091.48</v>
      </c>
    </row>
    <row r="101" spans="1:7" hidden="1" outlineLevel="1" x14ac:dyDescent="0.3">
      <c r="A101" s="5" t="s">
        <v>101</v>
      </c>
      <c r="B101" t="s">
        <v>102</v>
      </c>
      <c r="C101">
        <v>32.6</v>
      </c>
      <c r="D101" s="61">
        <v>31.1</v>
      </c>
      <c r="E101" s="61">
        <v>39</v>
      </c>
      <c r="F101" s="61">
        <v>41</v>
      </c>
      <c r="G101" s="61">
        <v>45.8</v>
      </c>
    </row>
    <row r="102" spans="1:7" collapsed="1" x14ac:dyDescent="0.3"/>
  </sheetData>
  <mergeCells count="1">
    <mergeCell ref="A81:F81"/>
  </mergeCells>
  <hyperlinks>
    <hyperlink ref="B93" r:id="rId1" xr:uid="{902E1512-E10B-44F0-96EC-6AC065174267}"/>
  </hyperlinks>
  <pageMargins left="0.7" right="0.7" top="0.75" bottom="0.75" header="0.3" footer="0.3"/>
  <pageSetup orientation="portrait"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10522-46CC-4212-B2E1-7F3EB21B5C1B}">
  <dimension ref="A6:N46"/>
  <sheetViews>
    <sheetView showGridLines="0" showRowColHeaders="0" workbookViewId="0">
      <selection activeCell="E42" sqref="E42"/>
    </sheetView>
  </sheetViews>
  <sheetFormatPr baseColWidth="10" defaultColWidth="9.109375" defaultRowHeight="14.4" outlineLevelRow="1" x14ac:dyDescent="0.3"/>
  <cols>
    <col min="1" max="1" width="44.109375" customWidth="1"/>
    <col min="3" max="4" width="9.5546875" bestFit="1" customWidth="1"/>
    <col min="5" max="5" width="10.109375" bestFit="1" customWidth="1"/>
    <col min="6" max="6" width="9.5546875" bestFit="1" customWidth="1"/>
  </cols>
  <sheetData>
    <row r="6" spans="1:14" x14ac:dyDescent="0.3">
      <c r="A6" s="6" t="s">
        <v>103</v>
      </c>
    </row>
    <row r="7" spans="1:14" hidden="1" outlineLevel="1" x14ac:dyDescent="0.3">
      <c r="A7" s="6"/>
      <c r="B7" s="79">
        <v>2023</v>
      </c>
      <c r="C7" s="79"/>
      <c r="D7" s="79"/>
      <c r="E7" s="62"/>
      <c r="F7" s="79" t="s">
        <v>184</v>
      </c>
      <c r="G7" s="80"/>
      <c r="H7" s="80"/>
      <c r="I7" s="6"/>
      <c r="J7" s="6">
        <v>2021</v>
      </c>
      <c r="K7" s="6">
        <v>2020</v>
      </c>
      <c r="L7" s="6">
        <v>2019</v>
      </c>
    </row>
    <row r="8" spans="1:14" hidden="1" outlineLevel="1" x14ac:dyDescent="0.3">
      <c r="A8" s="34" t="s">
        <v>104</v>
      </c>
      <c r="B8" s="36" t="s">
        <v>105</v>
      </c>
      <c r="C8" s="36" t="s">
        <v>106</v>
      </c>
      <c r="D8" s="36" t="s">
        <v>107</v>
      </c>
      <c r="E8" s="21"/>
      <c r="F8" s="36" t="s">
        <v>186</v>
      </c>
      <c r="G8" s="36" t="s">
        <v>187</v>
      </c>
      <c r="H8" s="36" t="s">
        <v>107</v>
      </c>
      <c r="K8" s="45"/>
    </row>
    <row r="9" spans="1:14" hidden="1" outlineLevel="1" x14ac:dyDescent="0.3">
      <c r="A9" s="34"/>
      <c r="B9" s="63"/>
      <c r="C9" s="64" t="s">
        <v>188</v>
      </c>
      <c r="D9" s="65">
        <f>+C10/D10</f>
        <v>0.20281176776881021</v>
      </c>
      <c r="E9" s="21"/>
      <c r="F9" s="64"/>
      <c r="G9" s="64" t="s">
        <v>188</v>
      </c>
      <c r="H9" s="65">
        <f>+G10/H10</f>
        <v>0.19594111762183794</v>
      </c>
      <c r="K9" s="45"/>
    </row>
    <row r="10" spans="1:14" hidden="1" outlineLevel="1" x14ac:dyDescent="0.3">
      <c r="A10" t="s">
        <v>108</v>
      </c>
      <c r="B10" s="37">
        <v>6124</v>
      </c>
      <c r="C10" s="37">
        <v>1558</v>
      </c>
      <c r="D10" s="66">
        <v>7682</v>
      </c>
      <c r="E10" s="67"/>
      <c r="F10" s="37">
        <v>5626</v>
      </c>
      <c r="G10" s="37">
        <v>1371</v>
      </c>
      <c r="H10" s="66">
        <v>6997</v>
      </c>
      <c r="J10" s="68">
        <v>6081</v>
      </c>
      <c r="K10" s="68">
        <f>K12+K14+K16</f>
        <v>5392</v>
      </c>
      <c r="L10" s="68">
        <v>5741</v>
      </c>
      <c r="M10" s="7" t="s">
        <v>190</v>
      </c>
    </row>
    <row r="11" spans="1:14" hidden="1" outlineLevel="1" x14ac:dyDescent="0.3">
      <c r="A11" s="35" t="s">
        <v>109</v>
      </c>
      <c r="B11" s="38">
        <v>16</v>
      </c>
      <c r="C11" s="38">
        <v>2</v>
      </c>
      <c r="D11" s="38">
        <v>18</v>
      </c>
      <c r="E11" s="38"/>
      <c r="F11" s="38">
        <v>16</v>
      </c>
      <c r="G11" s="38">
        <v>2</v>
      </c>
      <c r="H11" s="38">
        <v>18</v>
      </c>
      <c r="J11" s="69">
        <v>0.18187798059529683</v>
      </c>
      <c r="K11" s="69">
        <v>0.17100000000000001</v>
      </c>
      <c r="L11" s="69">
        <v>0.16400000000000001</v>
      </c>
      <c r="M11" s="70" t="s">
        <v>189</v>
      </c>
      <c r="N11" s="71"/>
    </row>
    <row r="12" spans="1:14" hidden="1" outlineLevel="1" x14ac:dyDescent="0.3">
      <c r="A12" s="35" t="s">
        <v>110</v>
      </c>
      <c r="B12" s="38">
        <v>162</v>
      </c>
      <c r="C12" s="38">
        <v>34</v>
      </c>
      <c r="D12" s="38">
        <v>196</v>
      </c>
      <c r="E12" s="38"/>
      <c r="F12" s="38">
        <v>104</v>
      </c>
      <c r="G12" s="38">
        <v>18</v>
      </c>
      <c r="H12" s="38">
        <v>122</v>
      </c>
      <c r="J12" s="45">
        <v>140</v>
      </c>
      <c r="K12" s="45">
        <v>126</v>
      </c>
      <c r="L12" s="45">
        <v>135</v>
      </c>
      <c r="M12" s="7" t="s">
        <v>191</v>
      </c>
    </row>
    <row r="13" spans="1:14" hidden="1" outlineLevel="1" x14ac:dyDescent="0.3">
      <c r="A13" s="35" t="s">
        <v>111</v>
      </c>
      <c r="B13" s="38">
        <v>583</v>
      </c>
      <c r="C13" s="38">
        <v>145</v>
      </c>
      <c r="D13" s="38">
        <v>728</v>
      </c>
      <c r="E13" s="38"/>
      <c r="F13" s="38">
        <v>565</v>
      </c>
      <c r="G13" s="38">
        <v>127</v>
      </c>
      <c r="H13" s="38">
        <v>692</v>
      </c>
      <c r="J13" s="72">
        <v>0.17142857142857143</v>
      </c>
      <c r="K13" s="72">
        <v>0.151</v>
      </c>
      <c r="L13" s="40">
        <v>0.14799999999999999</v>
      </c>
      <c r="M13" s="5" t="s">
        <v>189</v>
      </c>
    </row>
    <row r="14" spans="1:14" hidden="1" outlineLevel="1" x14ac:dyDescent="0.3">
      <c r="A14" s="35" t="s">
        <v>112</v>
      </c>
      <c r="B14" s="38">
        <v>2718</v>
      </c>
      <c r="C14" s="38">
        <v>251</v>
      </c>
      <c r="D14" s="38">
        <v>2969</v>
      </c>
      <c r="E14" s="38"/>
      <c r="F14" s="38">
        <v>2615</v>
      </c>
      <c r="G14" s="38">
        <v>230</v>
      </c>
      <c r="H14" s="38">
        <v>2845</v>
      </c>
      <c r="J14" s="45">
        <v>1911</v>
      </c>
      <c r="K14" s="45">
        <v>1682</v>
      </c>
      <c r="L14" s="45">
        <v>1917</v>
      </c>
      <c r="M14" s="7" t="s">
        <v>192</v>
      </c>
    </row>
    <row r="15" spans="1:14" hidden="1" outlineLevel="1" x14ac:dyDescent="0.3">
      <c r="A15" s="35" t="s">
        <v>113</v>
      </c>
      <c r="B15" s="38">
        <v>39</v>
      </c>
      <c r="C15" s="38">
        <v>47</v>
      </c>
      <c r="D15" s="38">
        <v>86</v>
      </c>
      <c r="E15" s="38"/>
      <c r="F15" s="38">
        <v>34</v>
      </c>
      <c r="G15" s="38">
        <v>39</v>
      </c>
      <c r="H15" s="38">
        <v>73</v>
      </c>
      <c r="J15" s="40">
        <v>0.30664573521716376</v>
      </c>
      <c r="K15" s="40">
        <v>0.30199999999999999</v>
      </c>
      <c r="L15" s="40">
        <v>0.28100000000000003</v>
      </c>
      <c r="M15" s="5" t="s">
        <v>189</v>
      </c>
    </row>
    <row r="16" spans="1:14" hidden="1" outlineLevel="1" x14ac:dyDescent="0.3">
      <c r="A16" s="35" t="s">
        <v>114</v>
      </c>
      <c r="B16" s="38">
        <v>43</v>
      </c>
      <c r="C16" s="38">
        <v>81</v>
      </c>
      <c r="D16" s="38">
        <v>124</v>
      </c>
      <c r="E16" s="38"/>
      <c r="F16" s="38">
        <v>40</v>
      </c>
      <c r="G16" s="38">
        <v>81</v>
      </c>
      <c r="H16" s="38">
        <v>121</v>
      </c>
      <c r="J16" s="45">
        <v>4030</v>
      </c>
      <c r="K16" s="45">
        <v>3584</v>
      </c>
      <c r="L16" s="45">
        <v>3689</v>
      </c>
      <c r="M16" s="7" t="s">
        <v>193</v>
      </c>
    </row>
    <row r="17" spans="1:13" hidden="1" outlineLevel="1" x14ac:dyDescent="0.3">
      <c r="A17" s="35" t="s">
        <v>115</v>
      </c>
      <c r="B17" s="38">
        <v>4</v>
      </c>
      <c r="C17" s="38">
        <v>3</v>
      </c>
      <c r="D17" s="38">
        <v>7</v>
      </c>
      <c r="E17" s="38"/>
      <c r="F17" s="38">
        <v>6</v>
      </c>
      <c r="G17" s="38">
        <v>1</v>
      </c>
      <c r="H17" s="38">
        <v>7</v>
      </c>
      <c r="J17" s="72">
        <v>0.12307692307692308</v>
      </c>
      <c r="K17" s="72">
        <v>0.11</v>
      </c>
      <c r="L17" s="40">
        <v>0.104</v>
      </c>
      <c r="M17" s="5" t="s">
        <v>189</v>
      </c>
    </row>
    <row r="18" spans="1:13" hidden="1" outlineLevel="1" x14ac:dyDescent="0.3">
      <c r="A18" s="35" t="s">
        <v>116</v>
      </c>
      <c r="B18" s="38">
        <v>1360</v>
      </c>
      <c r="C18" s="38">
        <v>852</v>
      </c>
      <c r="D18" s="38">
        <v>2212</v>
      </c>
      <c r="E18" s="38"/>
      <c r="F18" s="38">
        <v>1174</v>
      </c>
      <c r="G18" s="38">
        <v>748</v>
      </c>
      <c r="H18" s="38">
        <v>1922</v>
      </c>
      <c r="K18" s="39"/>
    </row>
    <row r="19" spans="1:13" hidden="1" outlineLevel="1" x14ac:dyDescent="0.3">
      <c r="A19" s="41" t="s">
        <v>117</v>
      </c>
      <c r="B19" s="42">
        <v>1199</v>
      </c>
      <c r="C19" s="42">
        <v>143</v>
      </c>
      <c r="D19" s="42">
        <v>1342</v>
      </c>
      <c r="E19" s="42"/>
      <c r="F19" s="42">
        <v>1072</v>
      </c>
      <c r="G19" s="42">
        <v>125</v>
      </c>
      <c r="H19" s="42">
        <v>1197</v>
      </c>
      <c r="I19" s="43"/>
      <c r="J19" s="43"/>
      <c r="K19" s="44"/>
      <c r="L19" s="43"/>
    </row>
    <row r="20" spans="1:13" hidden="1" outlineLevel="1" x14ac:dyDescent="0.3">
      <c r="A20" t="s">
        <v>118</v>
      </c>
      <c r="D20" s="46">
        <v>0.78</v>
      </c>
      <c r="E20" s="46"/>
      <c r="H20" s="46">
        <v>0.77100000000000002</v>
      </c>
      <c r="I20" s="46"/>
      <c r="J20" s="46">
        <v>0.65500000000000003</v>
      </c>
      <c r="K20" s="46">
        <v>0.67</v>
      </c>
      <c r="L20" s="46">
        <v>0.66900000000000004</v>
      </c>
    </row>
    <row r="21" spans="1:13" hidden="1" outlineLevel="1" x14ac:dyDescent="0.3">
      <c r="A21" t="s">
        <v>119</v>
      </c>
      <c r="D21" s="39" t="s">
        <v>120</v>
      </c>
      <c r="E21" s="39"/>
      <c r="H21" s="39" t="s">
        <v>120</v>
      </c>
      <c r="I21" s="39"/>
      <c r="J21" s="39" t="s">
        <v>120</v>
      </c>
      <c r="K21" s="39" t="s">
        <v>120</v>
      </c>
      <c r="L21" s="39" t="s">
        <v>120</v>
      </c>
    </row>
    <row r="22" spans="1:13" hidden="1" outlineLevel="1" x14ac:dyDescent="0.3">
      <c r="A22" t="s">
        <v>121</v>
      </c>
      <c r="D22" s="40">
        <v>7.0000000000000007E-2</v>
      </c>
      <c r="E22" s="40"/>
      <c r="H22" s="40">
        <v>0.09</v>
      </c>
      <c r="I22" s="40"/>
      <c r="J22" s="40">
        <v>0.1217</v>
      </c>
      <c r="K22" s="40">
        <v>0.1217</v>
      </c>
      <c r="L22" s="40">
        <v>0.13700000000000001</v>
      </c>
    </row>
    <row r="23" spans="1:13" hidden="1" outlineLevel="1" x14ac:dyDescent="0.3">
      <c r="A23" t="s">
        <v>122</v>
      </c>
      <c r="D23" s="39" t="s">
        <v>123</v>
      </c>
      <c r="E23" s="39"/>
      <c r="H23" s="39" t="s">
        <v>123</v>
      </c>
      <c r="I23" s="39"/>
      <c r="J23" s="39" t="s">
        <v>123</v>
      </c>
      <c r="K23" s="39" t="s">
        <v>123</v>
      </c>
      <c r="L23" s="39" t="s">
        <v>123</v>
      </c>
    </row>
    <row r="24" spans="1:13" hidden="1" outlineLevel="1" x14ac:dyDescent="0.3">
      <c r="A24" t="s">
        <v>124</v>
      </c>
      <c r="D24" s="39" t="s">
        <v>123</v>
      </c>
      <c r="E24" s="39"/>
      <c r="H24" s="39" t="s">
        <v>123</v>
      </c>
      <c r="I24" s="39"/>
      <c r="J24" s="39" t="s">
        <v>123</v>
      </c>
      <c r="K24" s="39" t="s">
        <v>123</v>
      </c>
      <c r="L24" s="39" t="s">
        <v>123</v>
      </c>
    </row>
    <row r="25" spans="1:13" hidden="1" outlineLevel="1" x14ac:dyDescent="0.3">
      <c r="A25" t="s">
        <v>125</v>
      </c>
      <c r="D25" s="47" t="s">
        <v>126</v>
      </c>
      <c r="E25" s="47"/>
      <c r="H25" s="47" t="s">
        <v>194</v>
      </c>
      <c r="I25" s="47"/>
      <c r="J25" s="47" t="s">
        <v>194</v>
      </c>
      <c r="K25" s="73"/>
      <c r="L25" s="73"/>
    </row>
    <row r="26" spans="1:13" hidden="1" outlineLevel="1" x14ac:dyDescent="0.3">
      <c r="A26" s="48" t="s">
        <v>127</v>
      </c>
      <c r="B26" s="25"/>
      <c r="D26" s="47"/>
      <c r="G26" s="19"/>
      <c r="H26" s="19"/>
      <c r="I26" s="19"/>
      <c r="J26" s="19"/>
    </row>
    <row r="27" spans="1:13" collapsed="1" x14ac:dyDescent="0.3"/>
    <row r="28" spans="1:13" x14ac:dyDescent="0.3">
      <c r="A28" s="6" t="s">
        <v>128</v>
      </c>
    </row>
    <row r="29" spans="1:13" hidden="1" outlineLevel="1" x14ac:dyDescent="0.3">
      <c r="A29" s="6"/>
      <c r="C29" s="6">
        <v>2023</v>
      </c>
      <c r="D29" s="6">
        <v>2022</v>
      </c>
      <c r="E29" s="6">
        <v>2021</v>
      </c>
      <c r="F29" s="6">
        <v>2020</v>
      </c>
      <c r="G29" s="6">
        <v>2019</v>
      </c>
    </row>
    <row r="30" spans="1:13" hidden="1" outlineLevel="1" x14ac:dyDescent="0.3">
      <c r="A30" t="s">
        <v>129</v>
      </c>
      <c r="C30">
        <v>0.73</v>
      </c>
      <c r="D30">
        <v>0.76</v>
      </c>
      <c r="E30">
        <v>0.94</v>
      </c>
      <c r="F30">
        <v>0.78</v>
      </c>
      <c r="G30" s="28">
        <v>1.2</v>
      </c>
    </row>
    <row r="31" spans="1:13" collapsed="1" x14ac:dyDescent="0.3">
      <c r="E31" s="21"/>
      <c r="F31" s="21"/>
    </row>
    <row r="32" spans="1:13" x14ac:dyDescent="0.3">
      <c r="A32" s="6" t="s">
        <v>130</v>
      </c>
    </row>
    <row r="33" spans="1:3" hidden="1" outlineLevel="1" x14ac:dyDescent="0.3">
      <c r="A33" t="s">
        <v>131</v>
      </c>
      <c r="C33" s="39" t="s">
        <v>123</v>
      </c>
    </row>
    <row r="34" spans="1:3" collapsed="1" x14ac:dyDescent="0.3"/>
    <row r="35" spans="1:3" x14ac:dyDescent="0.3">
      <c r="A35" s="6" t="s">
        <v>132</v>
      </c>
    </row>
    <row r="36" spans="1:3" hidden="1" outlineLevel="1" x14ac:dyDescent="0.3">
      <c r="A36" t="s">
        <v>133</v>
      </c>
    </row>
    <row r="37" spans="1:3" hidden="1" outlineLevel="1" x14ac:dyDescent="0.3">
      <c r="A37" s="5" t="s">
        <v>134</v>
      </c>
      <c r="C37" t="s">
        <v>135</v>
      </c>
    </row>
    <row r="38" spans="1:3" hidden="1" outlineLevel="1" x14ac:dyDescent="0.3">
      <c r="A38" s="5" t="s">
        <v>136</v>
      </c>
      <c r="C38" t="s">
        <v>137</v>
      </c>
    </row>
    <row r="39" spans="1:3" hidden="1" outlineLevel="1" x14ac:dyDescent="0.3">
      <c r="A39" t="s">
        <v>138</v>
      </c>
      <c r="C39" t="s">
        <v>139</v>
      </c>
    </row>
    <row r="40" spans="1:3" hidden="1" outlineLevel="1" x14ac:dyDescent="0.3">
      <c r="A40" t="s">
        <v>140</v>
      </c>
    </row>
    <row r="41" spans="1:3" hidden="1" outlineLevel="1" x14ac:dyDescent="0.3">
      <c r="A41" s="5" t="s">
        <v>141</v>
      </c>
    </row>
    <row r="42" spans="1:3" hidden="1" outlineLevel="1" x14ac:dyDescent="0.3">
      <c r="A42" s="5" t="s">
        <v>142</v>
      </c>
    </row>
    <row r="43" spans="1:3" hidden="1" outlineLevel="1" x14ac:dyDescent="0.3">
      <c r="A43" s="5" t="s">
        <v>143</v>
      </c>
    </row>
    <row r="44" spans="1:3" hidden="1" outlineLevel="1" x14ac:dyDescent="0.3">
      <c r="A44" s="5" t="s">
        <v>144</v>
      </c>
    </row>
    <row r="45" spans="1:3" hidden="1" outlineLevel="1" x14ac:dyDescent="0.3">
      <c r="A45" s="5" t="s">
        <v>145</v>
      </c>
    </row>
    <row r="46" spans="1:3" collapsed="1" x14ac:dyDescent="0.3"/>
  </sheetData>
  <mergeCells count="2">
    <mergeCell ref="B7:D7"/>
    <mergeCell ref="F7:H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EB89C-04BD-41E9-8126-4A44B15F3BFD}">
  <dimension ref="A6:I37"/>
  <sheetViews>
    <sheetView showGridLines="0" showRowColHeaders="0" workbookViewId="0">
      <selection activeCell="D40" sqref="D40"/>
    </sheetView>
  </sheetViews>
  <sheetFormatPr baseColWidth="10" defaultColWidth="9.109375" defaultRowHeight="14.4" outlineLevelRow="1" x14ac:dyDescent="0.3"/>
  <cols>
    <col min="1" max="1" width="54" customWidth="1"/>
    <col min="4" max="4" width="10.109375" bestFit="1" customWidth="1"/>
  </cols>
  <sheetData>
    <row r="6" spans="1:9" x14ac:dyDescent="0.3">
      <c r="A6" s="6" t="s">
        <v>146</v>
      </c>
    </row>
    <row r="7" spans="1:9" hidden="1" outlineLevel="1" x14ac:dyDescent="0.3">
      <c r="A7" s="6"/>
      <c r="C7" s="6">
        <v>2023</v>
      </c>
      <c r="D7" s="6">
        <v>2022</v>
      </c>
      <c r="E7" s="6">
        <v>2021</v>
      </c>
      <c r="F7" s="6">
        <v>2020</v>
      </c>
      <c r="G7" s="6">
        <v>2019</v>
      </c>
      <c r="H7" s="6">
        <v>2018</v>
      </c>
      <c r="I7" s="6"/>
    </row>
    <row r="8" spans="1:9" hidden="1" outlineLevel="1" x14ac:dyDescent="0.3">
      <c r="A8" t="s">
        <v>147</v>
      </c>
      <c r="C8">
        <v>8</v>
      </c>
      <c r="D8">
        <v>8</v>
      </c>
      <c r="E8">
        <v>8</v>
      </c>
      <c r="F8">
        <v>8</v>
      </c>
      <c r="G8">
        <v>8</v>
      </c>
      <c r="H8">
        <v>8</v>
      </c>
      <c r="I8" s="22"/>
    </row>
    <row r="9" spans="1:9" hidden="1" outlineLevel="1" x14ac:dyDescent="0.3">
      <c r="A9" t="s">
        <v>148</v>
      </c>
      <c r="C9">
        <v>7</v>
      </c>
      <c r="D9">
        <v>7</v>
      </c>
      <c r="E9">
        <v>7</v>
      </c>
      <c r="F9">
        <v>7</v>
      </c>
      <c r="G9">
        <v>2</v>
      </c>
      <c r="H9">
        <v>2</v>
      </c>
      <c r="I9" s="22"/>
    </row>
    <row r="10" spans="1:9" hidden="1" outlineLevel="1" x14ac:dyDescent="0.3">
      <c r="A10" t="s">
        <v>149</v>
      </c>
      <c r="C10">
        <v>1</v>
      </c>
      <c r="D10">
        <v>1</v>
      </c>
      <c r="E10">
        <v>1</v>
      </c>
      <c r="F10">
        <v>1</v>
      </c>
      <c r="G10">
        <v>6</v>
      </c>
      <c r="H10">
        <v>6</v>
      </c>
      <c r="I10" s="22"/>
    </row>
    <row r="11" spans="1:9" hidden="1" outlineLevel="1" x14ac:dyDescent="0.3">
      <c r="A11" t="s">
        <v>150</v>
      </c>
      <c r="C11">
        <v>1</v>
      </c>
      <c r="D11">
        <v>2</v>
      </c>
      <c r="E11">
        <v>0</v>
      </c>
      <c r="F11">
        <v>0</v>
      </c>
      <c r="G11">
        <v>0</v>
      </c>
      <c r="H11">
        <v>0</v>
      </c>
      <c r="I11" s="22"/>
    </row>
    <row r="12" spans="1:9" hidden="1" outlineLevel="1" x14ac:dyDescent="0.3">
      <c r="A12" t="s">
        <v>151</v>
      </c>
      <c r="C12">
        <v>0</v>
      </c>
      <c r="D12">
        <v>0</v>
      </c>
      <c r="E12">
        <v>0</v>
      </c>
      <c r="F12">
        <v>0</v>
      </c>
      <c r="G12">
        <v>0</v>
      </c>
      <c r="H12">
        <v>0</v>
      </c>
      <c r="I12" s="22"/>
    </row>
    <row r="13" spans="1:9" hidden="1" outlineLevel="1" x14ac:dyDescent="0.3">
      <c r="A13" t="s">
        <v>152</v>
      </c>
      <c r="C13">
        <v>1</v>
      </c>
      <c r="D13">
        <v>1</v>
      </c>
      <c r="E13">
        <v>3</v>
      </c>
      <c r="F13">
        <v>3</v>
      </c>
      <c r="G13">
        <v>3</v>
      </c>
      <c r="H13">
        <v>4</v>
      </c>
      <c r="I13" s="22"/>
    </row>
    <row r="14" spans="1:9" hidden="1" outlineLevel="1" x14ac:dyDescent="0.3">
      <c r="A14" t="s">
        <v>153</v>
      </c>
      <c r="C14">
        <v>27</v>
      </c>
      <c r="D14">
        <v>16</v>
      </c>
      <c r="E14">
        <v>16</v>
      </c>
      <c r="F14">
        <v>16</v>
      </c>
      <c r="G14">
        <v>16</v>
      </c>
      <c r="H14">
        <v>24</v>
      </c>
      <c r="I14" s="22"/>
    </row>
    <row r="15" spans="1:9" hidden="1" outlineLevel="1" x14ac:dyDescent="0.3">
      <c r="A15" t="s">
        <v>154</v>
      </c>
      <c r="C15">
        <v>4</v>
      </c>
      <c r="D15">
        <v>3</v>
      </c>
      <c r="E15">
        <v>3</v>
      </c>
      <c r="F15">
        <v>3</v>
      </c>
      <c r="G15">
        <v>3</v>
      </c>
      <c r="H15">
        <v>3</v>
      </c>
      <c r="I15" s="22"/>
    </row>
    <row r="16" spans="1:9" hidden="1" outlineLevel="1" x14ac:dyDescent="0.3"/>
    <row r="17" spans="1:8" hidden="1" outlineLevel="1" x14ac:dyDescent="0.3">
      <c r="A17" s="6" t="s">
        <v>155</v>
      </c>
    </row>
    <row r="18" spans="1:8" hidden="1" outlineLevel="1" x14ac:dyDescent="0.3">
      <c r="A18" t="s">
        <v>156</v>
      </c>
    </row>
    <row r="19" spans="1:8" hidden="1" outlineLevel="1" x14ac:dyDescent="0.3">
      <c r="A19" t="s">
        <v>157</v>
      </c>
      <c r="C19" t="s">
        <v>158</v>
      </c>
    </row>
    <row r="20" spans="1:8" hidden="1" outlineLevel="1" x14ac:dyDescent="0.3">
      <c r="A20" t="s">
        <v>159</v>
      </c>
      <c r="C20" t="s">
        <v>158</v>
      </c>
    </row>
    <row r="21" spans="1:8" collapsed="1" x14ac:dyDescent="0.3"/>
    <row r="22" spans="1:8" x14ac:dyDescent="0.3">
      <c r="A22" s="6" t="s">
        <v>160</v>
      </c>
    </row>
    <row r="23" spans="1:8" hidden="1" outlineLevel="1" x14ac:dyDescent="0.3">
      <c r="A23" s="23" t="s">
        <v>161</v>
      </c>
      <c r="B23" s="6" t="s">
        <v>51</v>
      </c>
      <c r="C23" s="6">
        <v>2023</v>
      </c>
      <c r="D23" s="6">
        <v>2022</v>
      </c>
      <c r="E23" s="6">
        <v>2021</v>
      </c>
      <c r="F23" s="6">
        <v>2020</v>
      </c>
      <c r="G23" s="6">
        <v>2019</v>
      </c>
      <c r="H23" s="6">
        <v>2018</v>
      </c>
    </row>
    <row r="24" spans="1:8" hidden="1" outlineLevel="1" x14ac:dyDescent="0.3">
      <c r="A24" s="5" t="s">
        <v>162</v>
      </c>
    </row>
    <row r="25" spans="1:8" hidden="1" outlineLevel="1" x14ac:dyDescent="0.3">
      <c r="A25" s="9" t="s">
        <v>163</v>
      </c>
      <c r="B25" t="s">
        <v>164</v>
      </c>
      <c r="C25">
        <v>800</v>
      </c>
      <c r="D25">
        <v>800</v>
      </c>
      <c r="E25">
        <v>800</v>
      </c>
      <c r="F25">
        <v>800</v>
      </c>
      <c r="G25">
        <v>800</v>
      </c>
      <c r="H25">
        <v>400</v>
      </c>
    </row>
    <row r="26" spans="1:8" hidden="1" outlineLevel="1" x14ac:dyDescent="0.3">
      <c r="A26" s="9" t="s">
        <v>165</v>
      </c>
      <c r="B26" t="s">
        <v>164</v>
      </c>
      <c r="C26">
        <v>700</v>
      </c>
      <c r="D26">
        <v>700</v>
      </c>
      <c r="E26">
        <v>700</v>
      </c>
      <c r="F26">
        <v>700</v>
      </c>
      <c r="G26">
        <v>700</v>
      </c>
      <c r="H26">
        <v>350</v>
      </c>
    </row>
    <row r="27" spans="1:8" hidden="1" outlineLevel="1" x14ac:dyDescent="0.3">
      <c r="A27" s="9" t="s">
        <v>166</v>
      </c>
      <c r="B27" t="s">
        <v>164</v>
      </c>
      <c r="C27">
        <v>600</v>
      </c>
      <c r="D27">
        <v>600</v>
      </c>
      <c r="E27">
        <v>600</v>
      </c>
      <c r="F27">
        <v>600</v>
      </c>
      <c r="G27">
        <v>600</v>
      </c>
      <c r="H27">
        <v>350</v>
      </c>
    </row>
    <row r="28" spans="1:8" hidden="1" outlineLevel="1" x14ac:dyDescent="0.3">
      <c r="A28" s="5" t="s">
        <v>167</v>
      </c>
    </row>
    <row r="29" spans="1:8" hidden="1" outlineLevel="1" x14ac:dyDescent="0.3">
      <c r="A29" s="9" t="s">
        <v>163</v>
      </c>
      <c r="C29" s="74">
        <v>1.1999999999999999E-3</v>
      </c>
      <c r="D29" s="74">
        <v>1.1999999999999999E-3</v>
      </c>
      <c r="E29" s="74">
        <v>1.1999999999999999E-3</v>
      </c>
      <c r="F29" s="74">
        <v>8.9999999999999998E-4</v>
      </c>
      <c r="G29" s="74">
        <v>1.1999999999999999E-3</v>
      </c>
      <c r="H29" s="74">
        <v>1.1999999999999999E-3</v>
      </c>
    </row>
    <row r="30" spans="1:8" hidden="1" outlineLevel="1" x14ac:dyDescent="0.3">
      <c r="A30" s="9" t="s">
        <v>165</v>
      </c>
      <c r="C30" s="74">
        <v>1.1999999999999999E-3</v>
      </c>
      <c r="D30" s="74">
        <v>1.1999999999999999E-3</v>
      </c>
      <c r="E30" s="74">
        <v>1.1999999999999999E-3</v>
      </c>
      <c r="F30" s="74">
        <v>8.9999999999999998E-4</v>
      </c>
      <c r="G30" s="74">
        <v>1.1999999999999999E-3</v>
      </c>
      <c r="H30" s="74">
        <v>1.1999999999999999E-3</v>
      </c>
    </row>
    <row r="31" spans="1:8" hidden="1" outlineLevel="1" x14ac:dyDescent="0.3">
      <c r="A31" s="9" t="s">
        <v>166</v>
      </c>
      <c r="C31" s="74">
        <v>5.9999999999999995E-4</v>
      </c>
      <c r="D31" s="74">
        <v>5.9999999999999995E-4</v>
      </c>
      <c r="E31" s="74">
        <v>5.9999999999999995E-4</v>
      </c>
      <c r="F31" s="75">
        <v>4.4999999999999999E-4</v>
      </c>
      <c r="G31" s="74">
        <v>5.9999999999999995E-4</v>
      </c>
      <c r="H31" s="74">
        <v>5.9999999999999995E-4</v>
      </c>
    </row>
    <row r="32" spans="1:8" hidden="1" outlineLevel="1" x14ac:dyDescent="0.3">
      <c r="A32" s="24" t="s">
        <v>168</v>
      </c>
    </row>
    <row r="33" spans="1:8" hidden="1" outlineLevel="1" x14ac:dyDescent="0.3">
      <c r="A33" s="5" t="s">
        <v>162</v>
      </c>
      <c r="B33" t="s">
        <v>164</v>
      </c>
      <c r="C33">
        <v>200</v>
      </c>
      <c r="D33">
        <v>200</v>
      </c>
      <c r="E33">
        <v>200</v>
      </c>
      <c r="F33">
        <v>200</v>
      </c>
      <c r="G33">
        <v>200</v>
      </c>
      <c r="H33">
        <v>113</v>
      </c>
    </row>
    <row r="34" spans="1:8" hidden="1" outlineLevel="1" x14ac:dyDescent="0.3">
      <c r="A34" s="5" t="s">
        <v>167</v>
      </c>
      <c r="C34" s="74">
        <v>2.0000000000000001E-4</v>
      </c>
      <c r="D34" s="74">
        <v>2.0000000000000001E-4</v>
      </c>
      <c r="E34" s="74">
        <v>2.0000000000000001E-4</v>
      </c>
      <c r="F34" s="75">
        <v>1.4999999999999999E-4</v>
      </c>
      <c r="G34" s="74">
        <v>2.0000000000000001E-4</v>
      </c>
      <c r="H34" s="74">
        <v>2.0000000000000001E-4</v>
      </c>
    </row>
    <row r="35" spans="1:8" hidden="1" outlineLevel="1" x14ac:dyDescent="0.3">
      <c r="A35" s="23" t="s">
        <v>169</v>
      </c>
    </row>
    <row r="36" spans="1:8" hidden="1" outlineLevel="1" x14ac:dyDescent="0.3">
      <c r="A36" s="5" t="s">
        <v>162</v>
      </c>
      <c r="B36" t="s">
        <v>164</v>
      </c>
      <c r="C36">
        <v>100</v>
      </c>
      <c r="D36">
        <v>100</v>
      </c>
      <c r="E36">
        <v>100</v>
      </c>
      <c r="F36">
        <v>100</v>
      </c>
      <c r="G36">
        <v>100</v>
      </c>
      <c r="H36">
        <v>50</v>
      </c>
    </row>
    <row r="37" spans="1:8" collapsed="1" x14ac:dyDescent="0.3">
      <c r="A37" s="5"/>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A3D9E79CABDB4EAE8EC2A5403F9319" ma:contentTypeVersion="15" ma:contentTypeDescription="Create a new document." ma:contentTypeScope="" ma:versionID="e1ab82355f63adc6502e90f6343f20ba">
  <xsd:schema xmlns:xsd="http://www.w3.org/2001/XMLSchema" xmlns:xs="http://www.w3.org/2001/XMLSchema" xmlns:p="http://schemas.microsoft.com/office/2006/metadata/properties" xmlns:ns2="4ce15eab-aabd-45b5-a24d-00445aad902b" xmlns:ns3="7b0594a2-f78b-4f24-82b3-8b99b8d5f59f" targetNamespace="http://schemas.microsoft.com/office/2006/metadata/properties" ma:root="true" ma:fieldsID="b4f93d7d57cac3db0046ccc4d5ff2a56" ns2:_="" ns3:_="">
    <xsd:import namespace="4ce15eab-aabd-45b5-a24d-00445aad902b"/>
    <xsd:import namespace="7b0594a2-f78b-4f24-82b3-8b99b8d5f5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e15eab-aabd-45b5-a24d-00445aad90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104b013-8677-4011-8dbd-5e3d6efc88ad"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0594a2-f78b-4f24-82b3-8b99b8d5f59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f955f32-d295-4240-818b-295114bfd24d}" ma:internalName="TaxCatchAll" ma:showField="CatchAllData" ma:web="7b0594a2-f78b-4f24-82b3-8b99b8d5f59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ce15eab-aabd-45b5-a24d-00445aad902b">
      <Terms xmlns="http://schemas.microsoft.com/office/infopath/2007/PartnerControls"/>
    </lcf76f155ced4ddcb4097134ff3c332f>
    <TaxCatchAll xmlns="7b0594a2-f78b-4f24-82b3-8b99b8d5f59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B11F8-AD2E-499D-87E4-8DABCB2F11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e15eab-aabd-45b5-a24d-00445aad902b"/>
    <ds:schemaRef ds:uri="7b0594a2-f78b-4f24-82b3-8b99b8d5f5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660A06-A360-40C1-B740-959CE15F97BD}">
  <ds:schemaRefs>
    <ds:schemaRef ds:uri="http://schemas.microsoft.com/office/2006/metadata/properties"/>
    <ds:schemaRef ds:uri="http://schemas.microsoft.com/office/infopath/2007/PartnerControls"/>
    <ds:schemaRef ds:uri="4ce15eab-aabd-45b5-a24d-00445aad902b"/>
    <ds:schemaRef ds:uri="7b0594a2-f78b-4f24-82b3-8b99b8d5f59f"/>
  </ds:schemaRefs>
</ds:datastoreItem>
</file>

<file path=customXml/itemProps3.xml><?xml version="1.0" encoding="utf-8"?>
<ds:datastoreItem xmlns:ds="http://schemas.openxmlformats.org/officeDocument/2006/customXml" ds:itemID="{52B2B370-B82A-4134-A068-0979154248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General</vt:lpstr>
      <vt:lpstr>Environmental</vt:lpstr>
      <vt:lpstr>Social</vt:lpstr>
      <vt:lpstr>Governance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Kelly OBrien</dc:creator>
  <cp:keywords/>
  <dc:description/>
  <cp:lastModifiedBy>Isabel Bendeck</cp:lastModifiedBy>
  <cp:revision/>
  <dcterms:created xsi:type="dcterms:W3CDTF">2020-10-26T14:07:15Z</dcterms:created>
  <dcterms:modified xsi:type="dcterms:W3CDTF">2024-07-09T16:47:36Z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0x010100EFA3D9E79CABDB4EAE8EC2A5403F9319</vt:lpwstr>
  </property>
  <property fmtid="{D5CDD505-2E9C-101B-9397-08002B2CF9AE}" pid="3" name="MediaServiceImageTags">
    <vt:lpwstr/>
  </property>
</Properties>
</file>